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filterPrivacy="1"/>
  <xr:revisionPtr revIDLastSave="0" documentId="13_ncr:1_{D8A18627-1206-47A8-B16F-BE1342032CF8}" xr6:coauthVersionLast="47" xr6:coauthVersionMax="47" xr10:uidLastSave="{00000000-0000-0000-0000-000000000000}"/>
  <bookViews>
    <workbookView xWindow="-108" yWindow="-108" windowWidth="23256" windowHeight="12576" xr2:uid="{00000000-000D-0000-FFFF-FFFF00000000}"/>
  </bookViews>
  <sheets>
    <sheet name="Sheet1" sheetId="11" r:id="rId1"/>
    <sheet name="Table S1 Li sinks in the ocean" sheetId="8" r:id="rId2"/>
    <sheet name="Table S2 SPM &amp; MUC sampling" sheetId="3" r:id="rId3"/>
    <sheet name="Table S3 88a SGR-1" sheetId="9" r:id="rId4"/>
    <sheet name="Table S4 Fractionation model" sheetId="5" r:id="rId5"/>
    <sheet name="Table S5 Estuary model" sheetId="6" r:id="rId6"/>
    <sheet name="Table S6 SI dissolved samples" sheetId="10" r:id="rId7"/>
  </sheets>
  <definedNames>
    <definedName name="text">'Table S3 88a SGR-1'!$U$15</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5" l="1"/>
  <c r="E6" i="5"/>
  <c r="I6" i="5"/>
  <c r="J6" i="5"/>
  <c r="F12" i="5"/>
  <c r="E12" i="5"/>
  <c r="I12" i="5"/>
  <c r="J12" i="5"/>
  <c r="F18" i="5"/>
  <c r="E18" i="5"/>
  <c r="I18" i="5"/>
  <c r="J18" i="5"/>
  <c r="K18" i="5"/>
  <c r="C11" i="9"/>
  <c r="H12" i="9"/>
  <c r="G12" i="9"/>
  <c r="F12" i="9"/>
  <c r="H11" i="9"/>
  <c r="G11" i="9"/>
  <c r="F11" i="9"/>
  <c r="E11" i="9"/>
  <c r="D11" i="9"/>
  <c r="B11" i="9"/>
  <c r="D6" i="6"/>
  <c r="F6" i="6"/>
  <c r="D7" i="6"/>
  <c r="F7" i="6"/>
  <c r="D8" i="6"/>
  <c r="F8" i="6"/>
  <c r="D9" i="6"/>
  <c r="F9" i="6"/>
  <c r="D10" i="6"/>
  <c r="F10" i="6"/>
  <c r="D11" i="6"/>
  <c r="F11" i="6"/>
  <c r="D12" i="6"/>
  <c r="F12" i="6"/>
  <c r="D13" i="6"/>
  <c r="F13" i="6"/>
  <c r="D14" i="6"/>
  <c r="F14" i="6"/>
  <c r="D15" i="6"/>
  <c r="F15" i="6"/>
  <c r="D16" i="6"/>
  <c r="F16" i="6"/>
  <c r="D17" i="6"/>
  <c r="F17" i="6"/>
  <c r="D18" i="6"/>
  <c r="F18" i="6"/>
  <c r="D19" i="6"/>
  <c r="F19" i="6"/>
  <c r="D20" i="6"/>
  <c r="F20" i="6"/>
  <c r="D21" i="6"/>
  <c r="F21" i="6"/>
  <c r="D22" i="6"/>
  <c r="F22" i="6"/>
  <c r="D23" i="6"/>
  <c r="F23" i="6"/>
  <c r="D24" i="6"/>
  <c r="F24" i="6"/>
  <c r="D25" i="6"/>
  <c r="F25" i="6"/>
  <c r="D26" i="6"/>
  <c r="F26" i="6"/>
  <c r="D27" i="6"/>
  <c r="F27" i="6"/>
  <c r="D28" i="6"/>
  <c r="F28" i="6"/>
  <c r="D29" i="6"/>
  <c r="F29" i="6"/>
  <c r="D30" i="6"/>
  <c r="F30" i="6"/>
  <c r="D31" i="6"/>
  <c r="F31" i="6"/>
  <c r="D32" i="6"/>
  <c r="F32" i="6"/>
  <c r="D33" i="6"/>
  <c r="F33" i="6"/>
  <c r="D34" i="6"/>
  <c r="F34" i="6"/>
  <c r="D35" i="6"/>
  <c r="F35" i="6"/>
  <c r="D36" i="6"/>
  <c r="F36" i="6"/>
  <c r="D37" i="6"/>
  <c r="F37" i="6"/>
  <c r="D38" i="6"/>
  <c r="F38" i="6"/>
  <c r="D39" i="6"/>
  <c r="F39" i="6"/>
  <c r="D40" i="6"/>
  <c r="F40" i="6"/>
  <c r="D41" i="6"/>
  <c r="F41" i="6"/>
  <c r="D42" i="6"/>
  <c r="F42" i="6"/>
  <c r="D43" i="6"/>
  <c r="F43" i="6"/>
  <c r="D44" i="6"/>
  <c r="F44" i="6"/>
  <c r="D45" i="6"/>
  <c r="F45" i="6"/>
  <c r="D46" i="6"/>
  <c r="F46" i="6"/>
  <c r="D47" i="6"/>
  <c r="F47" i="6"/>
  <c r="D48" i="6"/>
  <c r="F48" i="6"/>
  <c r="D49" i="6"/>
  <c r="F49" i="6"/>
  <c r="D50" i="6"/>
  <c r="F50" i="6"/>
  <c r="D51" i="6"/>
  <c r="F51" i="6"/>
  <c r="D52" i="6"/>
  <c r="F52" i="6"/>
  <c r="D53" i="6"/>
  <c r="F53" i="6"/>
  <c r="D54" i="6"/>
  <c r="F54" i="6"/>
  <c r="D55" i="6"/>
  <c r="F55" i="6"/>
  <c r="D56" i="6"/>
  <c r="F56" i="6"/>
  <c r="D57" i="6"/>
  <c r="F57" i="6"/>
  <c r="D58" i="6"/>
  <c r="F58" i="6"/>
  <c r="D59" i="6"/>
  <c r="F59" i="6"/>
  <c r="D60" i="6"/>
  <c r="F60" i="6"/>
  <c r="D61" i="6"/>
  <c r="F61" i="6"/>
  <c r="D62" i="6"/>
  <c r="F62" i="6"/>
  <c r="D63" i="6"/>
  <c r="F63" i="6"/>
  <c r="D64" i="6"/>
  <c r="F64" i="6"/>
  <c r="D65" i="6"/>
  <c r="F65" i="6"/>
  <c r="D66" i="6"/>
  <c r="F66" i="6"/>
  <c r="D67" i="6"/>
  <c r="F67" i="6"/>
  <c r="D68" i="6"/>
  <c r="F68" i="6"/>
  <c r="D69" i="6"/>
  <c r="F69" i="6"/>
  <c r="D70" i="6"/>
  <c r="F70" i="6"/>
  <c r="D71" i="6"/>
  <c r="F71" i="6"/>
  <c r="D72" i="6"/>
  <c r="F72" i="6"/>
  <c r="D73" i="6"/>
  <c r="F73" i="6"/>
  <c r="D74" i="6"/>
  <c r="F74" i="6"/>
  <c r="D75" i="6"/>
  <c r="F75" i="6"/>
  <c r="D76" i="6"/>
  <c r="F76" i="6"/>
  <c r="D77" i="6"/>
  <c r="F77" i="6"/>
  <c r="D78" i="6"/>
  <c r="F78" i="6"/>
  <c r="D79" i="6"/>
  <c r="F79" i="6"/>
  <c r="D80" i="6"/>
  <c r="F80" i="6"/>
  <c r="D81" i="6"/>
  <c r="F81" i="6"/>
  <c r="D82" i="6"/>
  <c r="F82" i="6"/>
  <c r="D83" i="6"/>
  <c r="F83" i="6"/>
  <c r="D84" i="6"/>
  <c r="F84" i="6"/>
  <c r="D85" i="6"/>
  <c r="F85" i="6"/>
  <c r="D86" i="6"/>
  <c r="F86" i="6"/>
  <c r="D87" i="6"/>
  <c r="F87" i="6"/>
  <c r="D88" i="6"/>
  <c r="F88" i="6"/>
  <c r="D89" i="6"/>
  <c r="F89" i="6"/>
  <c r="D90" i="6"/>
  <c r="F90" i="6"/>
  <c r="D91" i="6"/>
  <c r="F91" i="6"/>
  <c r="D92" i="6"/>
  <c r="F92" i="6"/>
  <c r="D93" i="6"/>
  <c r="F93" i="6"/>
  <c r="D94" i="6"/>
  <c r="F94" i="6"/>
  <c r="D95" i="6"/>
  <c r="F95" i="6"/>
  <c r="D96" i="6"/>
  <c r="F96" i="6"/>
  <c r="D97" i="6"/>
  <c r="F97" i="6"/>
  <c r="D98" i="6"/>
  <c r="F98" i="6"/>
  <c r="D99" i="6"/>
  <c r="F99" i="6"/>
  <c r="D100" i="6"/>
  <c r="F100" i="6"/>
  <c r="D101" i="6"/>
  <c r="F101" i="6"/>
  <c r="D102" i="6"/>
  <c r="F102" i="6"/>
  <c r="D103" i="6"/>
  <c r="F103" i="6"/>
  <c r="D104" i="6"/>
  <c r="F104" i="6"/>
  <c r="D105" i="6"/>
  <c r="F105" i="6"/>
  <c r="D106" i="6"/>
  <c r="F106" i="6"/>
  <c r="D107" i="6"/>
  <c r="F107" i="6"/>
  <c r="D108" i="6"/>
  <c r="F108" i="6"/>
  <c r="D109" i="6"/>
  <c r="F109" i="6"/>
  <c r="D110" i="6"/>
  <c r="F110" i="6"/>
  <c r="D111" i="6"/>
  <c r="F111" i="6"/>
  <c r="D112" i="6"/>
  <c r="F112" i="6"/>
  <c r="D113" i="6"/>
  <c r="F113" i="6"/>
  <c r="D114" i="6"/>
  <c r="F114" i="6"/>
  <c r="D115" i="6"/>
  <c r="F115" i="6"/>
  <c r="D116" i="6"/>
  <c r="F116" i="6"/>
  <c r="D117" i="6"/>
  <c r="F117" i="6"/>
  <c r="D118" i="6"/>
  <c r="F118" i="6"/>
  <c r="D119" i="6"/>
  <c r="F119" i="6"/>
  <c r="D120" i="6"/>
  <c r="F120" i="6"/>
  <c r="D121" i="6"/>
  <c r="F121" i="6"/>
  <c r="D122" i="6"/>
  <c r="F122" i="6"/>
  <c r="D123" i="6"/>
  <c r="F123" i="6"/>
  <c r="D124" i="6"/>
  <c r="F124" i="6"/>
  <c r="D125" i="6"/>
  <c r="F125" i="6"/>
  <c r="D126" i="6"/>
  <c r="F126" i="6"/>
  <c r="D127" i="6"/>
  <c r="F127" i="6"/>
  <c r="D128" i="6"/>
  <c r="F128" i="6"/>
  <c r="D129" i="6"/>
  <c r="F129" i="6"/>
  <c r="D130" i="6"/>
  <c r="F130" i="6"/>
  <c r="D131" i="6"/>
  <c r="F131" i="6"/>
  <c r="D132" i="6"/>
  <c r="F132" i="6"/>
  <c r="D133" i="6"/>
  <c r="F133" i="6"/>
  <c r="D134" i="6"/>
  <c r="F134" i="6"/>
  <c r="D135" i="6"/>
  <c r="F135" i="6"/>
  <c r="D136" i="6"/>
  <c r="F136" i="6"/>
  <c r="D137" i="6"/>
  <c r="F137" i="6"/>
  <c r="D138" i="6"/>
  <c r="F138" i="6"/>
  <c r="D139" i="6"/>
  <c r="F139" i="6"/>
  <c r="D140" i="6"/>
  <c r="F140" i="6"/>
  <c r="D141" i="6"/>
  <c r="F141" i="6"/>
  <c r="D142" i="6"/>
  <c r="F142" i="6"/>
  <c r="D143" i="6"/>
  <c r="F143" i="6"/>
  <c r="D144" i="6"/>
  <c r="F144" i="6"/>
  <c r="D145" i="6"/>
  <c r="F145" i="6"/>
  <c r="D146" i="6"/>
  <c r="F146" i="6"/>
  <c r="D147" i="6"/>
  <c r="F147" i="6"/>
  <c r="D148" i="6"/>
  <c r="F148" i="6"/>
  <c r="D149" i="6"/>
  <c r="F149" i="6"/>
  <c r="D150" i="6"/>
  <c r="F150" i="6"/>
  <c r="D151" i="6"/>
  <c r="F151" i="6"/>
  <c r="D152" i="6"/>
  <c r="F152" i="6"/>
  <c r="D153" i="6"/>
  <c r="F153" i="6"/>
  <c r="D154" i="6"/>
  <c r="F154" i="6"/>
  <c r="D155" i="6"/>
  <c r="F155" i="6"/>
  <c r="D156" i="6"/>
  <c r="F156" i="6"/>
  <c r="D157" i="6"/>
  <c r="F157" i="6"/>
  <c r="D158" i="6"/>
  <c r="F158" i="6"/>
  <c r="D159" i="6"/>
  <c r="F159" i="6"/>
  <c r="D160" i="6"/>
  <c r="F160" i="6"/>
  <c r="D161" i="6"/>
  <c r="F161" i="6"/>
  <c r="D162" i="6"/>
  <c r="F162" i="6"/>
  <c r="D163" i="6"/>
  <c r="F163" i="6"/>
  <c r="D164" i="6"/>
  <c r="F164" i="6"/>
  <c r="D165" i="6"/>
  <c r="F165" i="6"/>
  <c r="D166" i="6"/>
  <c r="F166" i="6"/>
  <c r="E6" i="6"/>
  <c r="E7" i="6"/>
  <c r="E8" i="6"/>
  <c r="E9"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2" i="6"/>
  <c r="E113" i="6"/>
  <c r="E114" i="6"/>
  <c r="E115" i="6"/>
  <c r="E116"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E158" i="6"/>
  <c r="E159" i="6"/>
  <c r="E160" i="6"/>
  <c r="E161" i="6"/>
  <c r="E162" i="6"/>
  <c r="E163" i="6"/>
  <c r="E164" i="6"/>
  <c r="E165" i="6"/>
  <c r="E166" i="6"/>
  <c r="D5" i="6"/>
  <c r="E5" i="6"/>
  <c r="L6" i="6"/>
  <c r="L7" i="6"/>
  <c r="I6" i="6"/>
  <c r="I7" i="6"/>
  <c r="Q7" i="6"/>
  <c r="R7" i="6"/>
  <c r="L8" i="6"/>
  <c r="I8" i="6"/>
  <c r="Q8" i="6"/>
  <c r="R8" i="6"/>
  <c r="L9" i="6"/>
  <c r="I9" i="6"/>
  <c r="Q9" i="6"/>
  <c r="R9" i="6"/>
  <c r="L10" i="6"/>
  <c r="I10" i="6"/>
  <c r="Q10" i="6"/>
  <c r="R10" i="6"/>
  <c r="L11" i="6"/>
  <c r="I11" i="6"/>
  <c r="Q11" i="6"/>
  <c r="R11" i="6"/>
  <c r="L12" i="6"/>
  <c r="I12" i="6"/>
  <c r="Q12" i="6"/>
  <c r="R12" i="6"/>
  <c r="L13" i="6"/>
  <c r="I13" i="6"/>
  <c r="Q13" i="6"/>
  <c r="R13" i="6"/>
  <c r="L14" i="6"/>
  <c r="I14" i="6"/>
  <c r="Q14" i="6"/>
  <c r="R14" i="6"/>
  <c r="L15" i="6"/>
  <c r="I15" i="6"/>
  <c r="Q15" i="6"/>
  <c r="R15" i="6"/>
  <c r="L16" i="6"/>
  <c r="I16" i="6"/>
  <c r="Q16" i="6"/>
  <c r="R16" i="6"/>
  <c r="L17" i="6"/>
  <c r="I17" i="6"/>
  <c r="Q17" i="6"/>
  <c r="R17" i="6"/>
  <c r="L18" i="6"/>
  <c r="I18" i="6"/>
  <c r="Q18" i="6"/>
  <c r="R18" i="6"/>
  <c r="L19" i="6"/>
  <c r="I19" i="6"/>
  <c r="Q19" i="6"/>
  <c r="R19" i="6"/>
  <c r="L20" i="6"/>
  <c r="I20" i="6"/>
  <c r="Q20" i="6"/>
  <c r="R20" i="6"/>
  <c r="L21" i="6"/>
  <c r="I21" i="6"/>
  <c r="Q21" i="6"/>
  <c r="R21" i="6"/>
  <c r="L22" i="6"/>
  <c r="I22" i="6"/>
  <c r="Q22" i="6"/>
  <c r="R22" i="6"/>
  <c r="L23" i="6"/>
  <c r="I23" i="6"/>
  <c r="Q23" i="6"/>
  <c r="R23" i="6"/>
  <c r="L24" i="6"/>
  <c r="I24" i="6"/>
  <c r="Q24" i="6"/>
  <c r="R24" i="6"/>
  <c r="L25" i="6"/>
  <c r="I25" i="6"/>
  <c r="Q25" i="6"/>
  <c r="R25" i="6"/>
  <c r="L26" i="6"/>
  <c r="I26" i="6"/>
  <c r="Q26" i="6"/>
  <c r="R26" i="6"/>
  <c r="L27" i="6"/>
  <c r="I27" i="6"/>
  <c r="Q27" i="6"/>
  <c r="R27" i="6"/>
  <c r="L28" i="6"/>
  <c r="I28" i="6"/>
  <c r="Q28" i="6"/>
  <c r="R28" i="6"/>
  <c r="L29" i="6"/>
  <c r="I29" i="6"/>
  <c r="Q29" i="6"/>
  <c r="R29" i="6"/>
  <c r="L30" i="6"/>
  <c r="I30" i="6"/>
  <c r="Q30" i="6"/>
  <c r="R30" i="6"/>
  <c r="L31" i="6"/>
  <c r="I31" i="6"/>
  <c r="Q31" i="6"/>
  <c r="R31" i="6"/>
  <c r="L32" i="6"/>
  <c r="I32" i="6"/>
  <c r="Q32" i="6"/>
  <c r="R32" i="6"/>
  <c r="L33" i="6"/>
  <c r="I33" i="6"/>
  <c r="Q33" i="6"/>
  <c r="R33" i="6"/>
  <c r="L34" i="6"/>
  <c r="I34" i="6"/>
  <c r="Q34" i="6"/>
  <c r="R34" i="6"/>
  <c r="L35" i="6"/>
  <c r="I35" i="6"/>
  <c r="Q35" i="6"/>
  <c r="R35" i="6"/>
  <c r="L36" i="6"/>
  <c r="I36" i="6"/>
  <c r="Q36" i="6"/>
  <c r="R36" i="6"/>
  <c r="L37" i="6"/>
  <c r="I37" i="6"/>
  <c r="Q37" i="6"/>
  <c r="R37" i="6"/>
  <c r="L38" i="6"/>
  <c r="I38" i="6"/>
  <c r="Q38" i="6"/>
  <c r="R38" i="6"/>
  <c r="L39" i="6"/>
  <c r="I39" i="6"/>
  <c r="Q39" i="6"/>
  <c r="R39" i="6"/>
  <c r="L40" i="6"/>
  <c r="I40" i="6"/>
  <c r="Q40" i="6"/>
  <c r="R40" i="6"/>
  <c r="L41" i="6"/>
  <c r="I41" i="6"/>
  <c r="Q41" i="6"/>
  <c r="R41" i="6"/>
  <c r="L42" i="6"/>
  <c r="I42" i="6"/>
  <c r="Q42" i="6"/>
  <c r="R42" i="6"/>
  <c r="L43" i="6"/>
  <c r="I43" i="6"/>
  <c r="Q43" i="6"/>
  <c r="R43" i="6"/>
  <c r="L44" i="6"/>
  <c r="I44" i="6"/>
  <c r="Q44" i="6"/>
  <c r="R44" i="6"/>
  <c r="L45" i="6"/>
  <c r="I45" i="6"/>
  <c r="Q45" i="6"/>
  <c r="R45" i="6"/>
  <c r="L46" i="6"/>
  <c r="I46" i="6"/>
  <c r="Q46" i="6"/>
  <c r="R46" i="6"/>
  <c r="L47" i="6"/>
  <c r="I47" i="6"/>
  <c r="Q47" i="6"/>
  <c r="R47" i="6"/>
  <c r="L48" i="6"/>
  <c r="I48" i="6"/>
  <c r="Q48" i="6"/>
  <c r="R48" i="6"/>
  <c r="L49" i="6"/>
  <c r="I49" i="6"/>
  <c r="Q49" i="6"/>
  <c r="R49" i="6"/>
  <c r="L50" i="6"/>
  <c r="I50" i="6"/>
  <c r="Q50" i="6"/>
  <c r="R50" i="6"/>
  <c r="L51" i="6"/>
  <c r="I51" i="6"/>
  <c r="Q51" i="6"/>
  <c r="R51" i="6"/>
  <c r="L52" i="6"/>
  <c r="I52" i="6"/>
  <c r="Q52" i="6"/>
  <c r="R52" i="6"/>
  <c r="L53" i="6"/>
  <c r="I53" i="6"/>
  <c r="Q53" i="6"/>
  <c r="R53" i="6"/>
  <c r="L54" i="6"/>
  <c r="I54" i="6"/>
  <c r="Q54" i="6"/>
  <c r="R54" i="6"/>
  <c r="L55" i="6"/>
  <c r="I55" i="6"/>
  <c r="Q55" i="6"/>
  <c r="R55" i="6"/>
  <c r="L56" i="6"/>
  <c r="I56" i="6"/>
  <c r="Q56" i="6"/>
  <c r="R56" i="6"/>
  <c r="L57" i="6"/>
  <c r="I57" i="6"/>
  <c r="Q57" i="6"/>
  <c r="R57" i="6"/>
  <c r="L58" i="6"/>
  <c r="I58" i="6"/>
  <c r="Q58" i="6"/>
  <c r="R58" i="6"/>
  <c r="L59" i="6"/>
  <c r="I59" i="6"/>
  <c r="Q59" i="6"/>
  <c r="R59" i="6"/>
  <c r="L60" i="6"/>
  <c r="I60" i="6"/>
  <c r="Q60" i="6"/>
  <c r="R60" i="6"/>
  <c r="L61" i="6"/>
  <c r="I61" i="6"/>
  <c r="Q61" i="6"/>
  <c r="R61" i="6"/>
  <c r="L62" i="6"/>
  <c r="I62" i="6"/>
  <c r="Q62" i="6"/>
  <c r="R62" i="6"/>
  <c r="L63" i="6"/>
  <c r="I63" i="6"/>
  <c r="Q63" i="6"/>
  <c r="R63" i="6"/>
  <c r="L64" i="6"/>
  <c r="I64" i="6"/>
  <c r="Q64" i="6"/>
  <c r="R64" i="6"/>
  <c r="L65" i="6"/>
  <c r="I65" i="6"/>
  <c r="Q65" i="6"/>
  <c r="R65" i="6"/>
  <c r="L66" i="6"/>
  <c r="I66" i="6"/>
  <c r="Q66" i="6"/>
  <c r="R66" i="6"/>
  <c r="L67" i="6"/>
  <c r="I67" i="6"/>
  <c r="Q67" i="6"/>
  <c r="R67" i="6"/>
  <c r="L68" i="6"/>
  <c r="I68" i="6"/>
  <c r="Q68" i="6"/>
  <c r="R68" i="6"/>
  <c r="L69" i="6"/>
  <c r="I69" i="6"/>
  <c r="Q69" i="6"/>
  <c r="R69" i="6"/>
  <c r="L70" i="6"/>
  <c r="I70" i="6"/>
  <c r="Q70" i="6"/>
  <c r="R70" i="6"/>
  <c r="L71" i="6"/>
  <c r="I71" i="6"/>
  <c r="Q71" i="6"/>
  <c r="R71" i="6"/>
  <c r="L72" i="6"/>
  <c r="I72" i="6"/>
  <c r="Q72" i="6"/>
  <c r="R72" i="6"/>
  <c r="L73" i="6"/>
  <c r="I73" i="6"/>
  <c r="Q73" i="6"/>
  <c r="R73" i="6"/>
  <c r="L74" i="6"/>
  <c r="I74" i="6"/>
  <c r="Q74" i="6"/>
  <c r="R74" i="6"/>
  <c r="L75" i="6"/>
  <c r="I75" i="6"/>
  <c r="Q75" i="6"/>
  <c r="R75" i="6"/>
  <c r="L76" i="6"/>
  <c r="I76" i="6"/>
  <c r="Q76" i="6"/>
  <c r="R76" i="6"/>
  <c r="L77" i="6"/>
  <c r="I77" i="6"/>
  <c r="Q77" i="6"/>
  <c r="R77" i="6"/>
  <c r="L78" i="6"/>
  <c r="I78" i="6"/>
  <c r="Q78" i="6"/>
  <c r="R78" i="6"/>
  <c r="L79" i="6"/>
  <c r="I79" i="6"/>
  <c r="Q79" i="6"/>
  <c r="R79" i="6"/>
  <c r="L80" i="6"/>
  <c r="I80" i="6"/>
  <c r="Q80" i="6"/>
  <c r="R80" i="6"/>
  <c r="L81" i="6"/>
  <c r="I81" i="6"/>
  <c r="Q81" i="6"/>
  <c r="R81" i="6"/>
  <c r="L82" i="6"/>
  <c r="I82" i="6"/>
  <c r="Q82" i="6"/>
  <c r="R82" i="6"/>
  <c r="L83" i="6"/>
  <c r="I83" i="6"/>
  <c r="Q83" i="6"/>
  <c r="R83" i="6"/>
  <c r="L84" i="6"/>
  <c r="I84" i="6"/>
  <c r="Q84" i="6"/>
  <c r="R84" i="6"/>
  <c r="L85" i="6"/>
  <c r="I85" i="6"/>
  <c r="Q85" i="6"/>
  <c r="R85" i="6"/>
  <c r="L86" i="6"/>
  <c r="I86" i="6"/>
  <c r="Q86" i="6"/>
  <c r="R86" i="6"/>
  <c r="L87" i="6"/>
  <c r="I87" i="6"/>
  <c r="Q87" i="6"/>
  <c r="R87" i="6"/>
  <c r="L88" i="6"/>
  <c r="I88" i="6"/>
  <c r="Q88" i="6"/>
  <c r="R88" i="6"/>
  <c r="L89" i="6"/>
  <c r="I89" i="6"/>
  <c r="Q89" i="6"/>
  <c r="R89" i="6"/>
  <c r="L90" i="6"/>
  <c r="I90" i="6"/>
  <c r="Q90" i="6"/>
  <c r="R90" i="6"/>
  <c r="L91" i="6"/>
  <c r="I91" i="6"/>
  <c r="Q91" i="6"/>
  <c r="R91" i="6"/>
  <c r="L92" i="6"/>
  <c r="I92" i="6"/>
  <c r="Q92" i="6"/>
  <c r="R92" i="6"/>
  <c r="L93" i="6"/>
  <c r="I93" i="6"/>
  <c r="Q93" i="6"/>
  <c r="R93" i="6"/>
  <c r="L94" i="6"/>
  <c r="I94" i="6"/>
  <c r="Q94" i="6"/>
  <c r="R94" i="6"/>
  <c r="L95" i="6"/>
  <c r="I95" i="6"/>
  <c r="Q95" i="6"/>
  <c r="R95" i="6"/>
  <c r="L96" i="6"/>
  <c r="I96" i="6"/>
  <c r="Q96" i="6"/>
  <c r="R96" i="6"/>
  <c r="L97" i="6"/>
  <c r="I97" i="6"/>
  <c r="Q97" i="6"/>
  <c r="R97" i="6"/>
  <c r="L98" i="6"/>
  <c r="I98" i="6"/>
  <c r="Q98" i="6"/>
  <c r="R98" i="6"/>
  <c r="L99" i="6"/>
  <c r="I99" i="6"/>
  <c r="Q99" i="6"/>
  <c r="R99" i="6"/>
  <c r="L100" i="6"/>
  <c r="I100" i="6"/>
  <c r="Q100" i="6"/>
  <c r="R100" i="6"/>
  <c r="L101" i="6"/>
  <c r="I101" i="6"/>
  <c r="Q101" i="6"/>
  <c r="R101" i="6"/>
  <c r="L102" i="6"/>
  <c r="I102" i="6"/>
  <c r="Q102" i="6"/>
  <c r="R102" i="6"/>
  <c r="L103" i="6"/>
  <c r="I103" i="6"/>
  <c r="Q103" i="6"/>
  <c r="R103" i="6"/>
  <c r="L104" i="6"/>
  <c r="I104" i="6"/>
  <c r="Q104" i="6"/>
  <c r="R104" i="6"/>
  <c r="L105" i="6"/>
  <c r="I105" i="6"/>
  <c r="Q105" i="6"/>
  <c r="R105" i="6"/>
  <c r="L106" i="6"/>
  <c r="I106" i="6"/>
  <c r="Q106" i="6"/>
  <c r="R106" i="6"/>
  <c r="L107" i="6"/>
  <c r="I107" i="6"/>
  <c r="Q107" i="6"/>
  <c r="R107" i="6"/>
  <c r="L108" i="6"/>
  <c r="I108" i="6"/>
  <c r="Q108" i="6"/>
  <c r="R108" i="6"/>
  <c r="L109" i="6"/>
  <c r="I109" i="6"/>
  <c r="Q109" i="6"/>
  <c r="R109" i="6"/>
  <c r="L110" i="6"/>
  <c r="I110" i="6"/>
  <c r="Q110" i="6"/>
  <c r="R110" i="6"/>
  <c r="L111" i="6"/>
  <c r="I111" i="6"/>
  <c r="Q111" i="6"/>
  <c r="R111" i="6"/>
  <c r="L112" i="6"/>
  <c r="I112" i="6"/>
  <c r="Q112" i="6"/>
  <c r="R112" i="6"/>
  <c r="L113" i="6"/>
  <c r="I113" i="6"/>
  <c r="Q113" i="6"/>
  <c r="R113" i="6"/>
  <c r="L114" i="6"/>
  <c r="I114" i="6"/>
  <c r="Q114" i="6"/>
  <c r="R114" i="6"/>
  <c r="L115" i="6"/>
  <c r="I115" i="6"/>
  <c r="Q115" i="6"/>
  <c r="R115" i="6"/>
  <c r="L116" i="6"/>
  <c r="I116" i="6"/>
  <c r="Q116" i="6"/>
  <c r="R116" i="6"/>
  <c r="L117" i="6"/>
  <c r="I117" i="6"/>
  <c r="Q117" i="6"/>
  <c r="R117" i="6"/>
  <c r="L118" i="6"/>
  <c r="I118" i="6"/>
  <c r="Q118" i="6"/>
  <c r="R118" i="6"/>
  <c r="L119" i="6"/>
  <c r="I119" i="6"/>
  <c r="Q119" i="6"/>
  <c r="R119" i="6"/>
  <c r="L120" i="6"/>
  <c r="I120" i="6"/>
  <c r="Q120" i="6"/>
  <c r="R120" i="6"/>
  <c r="L121" i="6"/>
  <c r="I121" i="6"/>
  <c r="Q121" i="6"/>
  <c r="R121" i="6"/>
  <c r="L122" i="6"/>
  <c r="I122" i="6"/>
  <c r="Q122" i="6"/>
  <c r="R122" i="6"/>
  <c r="L123" i="6"/>
  <c r="I123" i="6"/>
  <c r="Q123" i="6"/>
  <c r="R123" i="6"/>
  <c r="L124" i="6"/>
  <c r="I124" i="6"/>
  <c r="Q124" i="6"/>
  <c r="R124" i="6"/>
  <c r="L125" i="6"/>
  <c r="I125" i="6"/>
  <c r="Q125" i="6"/>
  <c r="R125" i="6"/>
  <c r="L126" i="6"/>
  <c r="I126" i="6"/>
  <c r="Q126" i="6"/>
  <c r="R126" i="6"/>
  <c r="L127" i="6"/>
  <c r="I127" i="6"/>
  <c r="Q127" i="6"/>
  <c r="R127" i="6"/>
  <c r="L128" i="6"/>
  <c r="I128" i="6"/>
  <c r="Q128" i="6"/>
  <c r="R128" i="6"/>
  <c r="L129" i="6"/>
  <c r="I129" i="6"/>
  <c r="Q129" i="6"/>
  <c r="R129" i="6"/>
  <c r="L130" i="6"/>
  <c r="I130" i="6"/>
  <c r="Q130" i="6"/>
  <c r="R130" i="6"/>
  <c r="L131" i="6"/>
  <c r="I131" i="6"/>
  <c r="Q131" i="6"/>
  <c r="R131" i="6"/>
  <c r="L132" i="6"/>
  <c r="I132" i="6"/>
  <c r="Q132" i="6"/>
  <c r="R132" i="6"/>
  <c r="L133" i="6"/>
  <c r="I133" i="6"/>
  <c r="Q133" i="6"/>
  <c r="R133" i="6"/>
  <c r="L134" i="6"/>
  <c r="I134" i="6"/>
  <c r="Q134" i="6"/>
  <c r="R134" i="6"/>
  <c r="L135" i="6"/>
  <c r="I135" i="6"/>
  <c r="Q135" i="6"/>
  <c r="R135" i="6"/>
  <c r="L136" i="6"/>
  <c r="I136" i="6"/>
  <c r="Q136" i="6"/>
  <c r="R136" i="6"/>
  <c r="L137" i="6"/>
  <c r="I137" i="6"/>
  <c r="Q137" i="6"/>
  <c r="R137" i="6"/>
  <c r="L138" i="6"/>
  <c r="I138" i="6"/>
  <c r="Q138" i="6"/>
  <c r="R138" i="6"/>
  <c r="L139" i="6"/>
  <c r="I139" i="6"/>
  <c r="Q139" i="6"/>
  <c r="R139" i="6"/>
  <c r="L140" i="6"/>
  <c r="I140" i="6"/>
  <c r="Q140" i="6"/>
  <c r="R140" i="6"/>
  <c r="L141" i="6"/>
  <c r="I141" i="6"/>
  <c r="Q141" i="6"/>
  <c r="R141" i="6"/>
  <c r="L142" i="6"/>
  <c r="I142" i="6"/>
  <c r="Q142" i="6"/>
  <c r="R142" i="6"/>
  <c r="L143" i="6"/>
  <c r="I143" i="6"/>
  <c r="Q143" i="6"/>
  <c r="R143" i="6"/>
  <c r="L144" i="6"/>
  <c r="I144" i="6"/>
  <c r="Q144" i="6"/>
  <c r="R144" i="6"/>
  <c r="L145" i="6"/>
  <c r="I145" i="6"/>
  <c r="Q145" i="6"/>
  <c r="R145" i="6"/>
  <c r="L146" i="6"/>
  <c r="I146" i="6"/>
  <c r="Q146" i="6"/>
  <c r="R146" i="6"/>
  <c r="L147" i="6"/>
  <c r="I147" i="6"/>
  <c r="Q147" i="6"/>
  <c r="R147" i="6"/>
  <c r="L148" i="6"/>
  <c r="I148" i="6"/>
  <c r="Q148" i="6"/>
  <c r="R148" i="6"/>
  <c r="L149" i="6"/>
  <c r="I149" i="6"/>
  <c r="Q149" i="6"/>
  <c r="R149" i="6"/>
  <c r="L150" i="6"/>
  <c r="I150" i="6"/>
  <c r="Q150" i="6"/>
  <c r="R150" i="6"/>
  <c r="L151" i="6"/>
  <c r="I151" i="6"/>
  <c r="Q151" i="6"/>
  <c r="R151" i="6"/>
  <c r="L152" i="6"/>
  <c r="I152" i="6"/>
  <c r="Q152" i="6"/>
  <c r="R152" i="6"/>
  <c r="L153" i="6"/>
  <c r="I153" i="6"/>
  <c r="Q153" i="6"/>
  <c r="R153" i="6"/>
  <c r="L154" i="6"/>
  <c r="I154" i="6"/>
  <c r="Q154" i="6"/>
  <c r="R154" i="6"/>
  <c r="L155" i="6"/>
  <c r="I155" i="6"/>
  <c r="Q155" i="6"/>
  <c r="R155" i="6"/>
  <c r="L156" i="6"/>
  <c r="I156" i="6"/>
  <c r="Q156" i="6"/>
  <c r="R156" i="6"/>
  <c r="L157" i="6"/>
  <c r="I157" i="6"/>
  <c r="Q157" i="6"/>
  <c r="R157" i="6"/>
  <c r="L158" i="6"/>
  <c r="I158" i="6"/>
  <c r="Q158" i="6"/>
  <c r="R158" i="6"/>
  <c r="L159" i="6"/>
  <c r="I159" i="6"/>
  <c r="Q159" i="6"/>
  <c r="R159" i="6"/>
  <c r="L160" i="6"/>
  <c r="I160" i="6"/>
  <c r="Q160" i="6"/>
  <c r="R160" i="6"/>
  <c r="L161" i="6"/>
  <c r="I161" i="6"/>
  <c r="Q161" i="6"/>
  <c r="R161" i="6"/>
  <c r="L162" i="6"/>
  <c r="I162" i="6"/>
  <c r="Q162" i="6"/>
  <c r="R162" i="6"/>
  <c r="L163" i="6"/>
  <c r="I163" i="6"/>
  <c r="Q163" i="6"/>
  <c r="R163" i="6"/>
  <c r="L164" i="6"/>
  <c r="I164" i="6"/>
  <c r="Q164" i="6"/>
  <c r="R164" i="6"/>
  <c r="L165" i="6"/>
  <c r="I165" i="6"/>
  <c r="Q165" i="6"/>
  <c r="R165" i="6"/>
  <c r="L166" i="6"/>
  <c r="I166" i="6"/>
  <c r="Q166" i="6"/>
  <c r="R166" i="6"/>
  <c r="Q6" i="6"/>
  <c r="R6" i="6"/>
  <c r="O6" i="6"/>
  <c r="N6" i="6"/>
  <c r="N7" i="6"/>
  <c r="O7" i="6"/>
  <c r="P7" i="6"/>
  <c r="N8" i="6"/>
  <c r="O8" i="6"/>
  <c r="P8" i="6"/>
  <c r="N9" i="6"/>
  <c r="O9" i="6"/>
  <c r="P9" i="6"/>
  <c r="N10" i="6"/>
  <c r="O10" i="6"/>
  <c r="P10" i="6"/>
  <c r="N11" i="6"/>
  <c r="O11" i="6"/>
  <c r="P11" i="6"/>
  <c r="N12" i="6"/>
  <c r="O12" i="6"/>
  <c r="P12" i="6"/>
  <c r="N13" i="6"/>
  <c r="O13" i="6"/>
  <c r="P13" i="6"/>
  <c r="N14" i="6"/>
  <c r="O14" i="6"/>
  <c r="P14" i="6"/>
  <c r="N15" i="6"/>
  <c r="O15" i="6"/>
  <c r="P15" i="6"/>
  <c r="N16" i="6"/>
  <c r="O16" i="6"/>
  <c r="P16" i="6"/>
  <c r="N17" i="6"/>
  <c r="O17" i="6"/>
  <c r="P17" i="6"/>
  <c r="N18" i="6"/>
  <c r="O18" i="6"/>
  <c r="P18" i="6"/>
  <c r="N19" i="6"/>
  <c r="O19" i="6"/>
  <c r="P19" i="6"/>
  <c r="N20" i="6"/>
  <c r="O20" i="6"/>
  <c r="P20" i="6"/>
  <c r="N21" i="6"/>
  <c r="O21" i="6"/>
  <c r="P21" i="6"/>
  <c r="N22" i="6"/>
  <c r="O22" i="6"/>
  <c r="P22" i="6"/>
  <c r="N23" i="6"/>
  <c r="O23" i="6"/>
  <c r="P23" i="6"/>
  <c r="N24" i="6"/>
  <c r="O24" i="6"/>
  <c r="P24" i="6"/>
  <c r="N25" i="6"/>
  <c r="O25" i="6"/>
  <c r="P25" i="6"/>
  <c r="N26" i="6"/>
  <c r="O26" i="6"/>
  <c r="P26" i="6"/>
  <c r="N27" i="6"/>
  <c r="O27" i="6"/>
  <c r="P27" i="6"/>
  <c r="N28" i="6"/>
  <c r="O28" i="6"/>
  <c r="P28" i="6"/>
  <c r="N29" i="6"/>
  <c r="O29" i="6"/>
  <c r="P29" i="6"/>
  <c r="N30" i="6"/>
  <c r="O30" i="6"/>
  <c r="P30" i="6"/>
  <c r="N31" i="6"/>
  <c r="O31" i="6"/>
  <c r="P31" i="6"/>
  <c r="N32" i="6"/>
  <c r="O32" i="6"/>
  <c r="P32" i="6"/>
  <c r="N33" i="6"/>
  <c r="O33" i="6"/>
  <c r="P33" i="6"/>
  <c r="N34" i="6"/>
  <c r="O34" i="6"/>
  <c r="P34" i="6"/>
  <c r="N35" i="6"/>
  <c r="O35" i="6"/>
  <c r="P35" i="6"/>
  <c r="N36" i="6"/>
  <c r="O36" i="6"/>
  <c r="P36" i="6"/>
  <c r="N37" i="6"/>
  <c r="O37" i="6"/>
  <c r="P37" i="6"/>
  <c r="N38" i="6"/>
  <c r="O38" i="6"/>
  <c r="P38" i="6"/>
  <c r="N39" i="6"/>
  <c r="O39" i="6"/>
  <c r="P39" i="6"/>
  <c r="N40" i="6"/>
  <c r="O40" i="6"/>
  <c r="P40" i="6"/>
  <c r="N41" i="6"/>
  <c r="O41" i="6"/>
  <c r="P41" i="6"/>
  <c r="N42" i="6"/>
  <c r="O42" i="6"/>
  <c r="P42" i="6"/>
  <c r="N43" i="6"/>
  <c r="O43" i="6"/>
  <c r="P43" i="6"/>
  <c r="N44" i="6"/>
  <c r="O44" i="6"/>
  <c r="P44" i="6"/>
  <c r="N45" i="6"/>
  <c r="O45" i="6"/>
  <c r="P45" i="6"/>
  <c r="N46" i="6"/>
  <c r="O46" i="6"/>
  <c r="P46" i="6"/>
  <c r="N47" i="6"/>
  <c r="O47" i="6"/>
  <c r="P47" i="6"/>
  <c r="N48" i="6"/>
  <c r="O48" i="6"/>
  <c r="P48" i="6"/>
  <c r="N49" i="6"/>
  <c r="O49" i="6"/>
  <c r="P49" i="6"/>
  <c r="N50" i="6"/>
  <c r="O50" i="6"/>
  <c r="P50" i="6"/>
  <c r="N51" i="6"/>
  <c r="O51" i="6"/>
  <c r="P51" i="6"/>
  <c r="N52" i="6"/>
  <c r="O52" i="6"/>
  <c r="P52" i="6"/>
  <c r="N53" i="6"/>
  <c r="O53" i="6"/>
  <c r="P53" i="6"/>
  <c r="N54" i="6"/>
  <c r="O54" i="6"/>
  <c r="P54" i="6"/>
  <c r="N55" i="6"/>
  <c r="O55" i="6"/>
  <c r="P55" i="6"/>
  <c r="N56" i="6"/>
  <c r="O56" i="6"/>
  <c r="P56" i="6"/>
  <c r="N57" i="6"/>
  <c r="O57" i="6"/>
  <c r="P57" i="6"/>
  <c r="N58" i="6"/>
  <c r="O58" i="6"/>
  <c r="P58" i="6"/>
  <c r="N59" i="6"/>
  <c r="O59" i="6"/>
  <c r="P59" i="6"/>
  <c r="N60" i="6"/>
  <c r="O60" i="6"/>
  <c r="P60" i="6"/>
  <c r="N61" i="6"/>
  <c r="O61" i="6"/>
  <c r="P61" i="6"/>
  <c r="N62" i="6"/>
  <c r="O62" i="6"/>
  <c r="P62" i="6"/>
  <c r="N63" i="6"/>
  <c r="O63" i="6"/>
  <c r="P63" i="6"/>
  <c r="N64" i="6"/>
  <c r="O64" i="6"/>
  <c r="P64" i="6"/>
  <c r="N65" i="6"/>
  <c r="O65" i="6"/>
  <c r="P65" i="6"/>
  <c r="N66" i="6"/>
  <c r="O66" i="6"/>
  <c r="P66" i="6"/>
  <c r="N67" i="6"/>
  <c r="O67" i="6"/>
  <c r="P67" i="6"/>
  <c r="N68" i="6"/>
  <c r="O68" i="6"/>
  <c r="P68" i="6"/>
  <c r="N69" i="6"/>
  <c r="O69" i="6"/>
  <c r="P69" i="6"/>
  <c r="N70" i="6"/>
  <c r="O70" i="6"/>
  <c r="P70" i="6"/>
  <c r="N71" i="6"/>
  <c r="O71" i="6"/>
  <c r="P71" i="6"/>
  <c r="N72" i="6"/>
  <c r="O72" i="6"/>
  <c r="P72" i="6"/>
  <c r="N73" i="6"/>
  <c r="O73" i="6"/>
  <c r="P73" i="6"/>
  <c r="N74" i="6"/>
  <c r="O74" i="6"/>
  <c r="P74" i="6"/>
  <c r="N75" i="6"/>
  <c r="O75" i="6"/>
  <c r="P75" i="6"/>
  <c r="N76" i="6"/>
  <c r="O76" i="6"/>
  <c r="P76" i="6"/>
  <c r="N77" i="6"/>
  <c r="O77" i="6"/>
  <c r="P77" i="6"/>
  <c r="N78" i="6"/>
  <c r="O78" i="6"/>
  <c r="P78" i="6"/>
  <c r="N79" i="6"/>
  <c r="O79" i="6"/>
  <c r="P79" i="6"/>
  <c r="N80" i="6"/>
  <c r="O80" i="6"/>
  <c r="P80" i="6"/>
  <c r="N81" i="6"/>
  <c r="O81" i="6"/>
  <c r="P81" i="6"/>
  <c r="N82" i="6"/>
  <c r="O82" i="6"/>
  <c r="P82" i="6"/>
  <c r="N83" i="6"/>
  <c r="O83" i="6"/>
  <c r="P83" i="6"/>
  <c r="N84" i="6"/>
  <c r="O84" i="6"/>
  <c r="P84" i="6"/>
  <c r="N85" i="6"/>
  <c r="O85" i="6"/>
  <c r="P85" i="6"/>
  <c r="N86" i="6"/>
  <c r="O86" i="6"/>
  <c r="P86" i="6"/>
  <c r="N87" i="6"/>
  <c r="O87" i="6"/>
  <c r="P87" i="6"/>
  <c r="N88" i="6"/>
  <c r="O88" i="6"/>
  <c r="P88" i="6"/>
  <c r="N89" i="6"/>
  <c r="O89" i="6"/>
  <c r="P89" i="6"/>
  <c r="N90" i="6"/>
  <c r="O90" i="6"/>
  <c r="P90" i="6"/>
  <c r="N91" i="6"/>
  <c r="O91" i="6"/>
  <c r="P91" i="6"/>
  <c r="N92" i="6"/>
  <c r="O92" i="6"/>
  <c r="P92" i="6"/>
  <c r="N93" i="6"/>
  <c r="O93" i="6"/>
  <c r="P93" i="6"/>
  <c r="N94" i="6"/>
  <c r="O94" i="6"/>
  <c r="P94" i="6"/>
  <c r="N95" i="6"/>
  <c r="O95" i="6"/>
  <c r="P95" i="6"/>
  <c r="N96" i="6"/>
  <c r="O96" i="6"/>
  <c r="P96" i="6"/>
  <c r="N97" i="6"/>
  <c r="O97" i="6"/>
  <c r="P97" i="6"/>
  <c r="N98" i="6"/>
  <c r="O98" i="6"/>
  <c r="P98" i="6"/>
  <c r="N99" i="6"/>
  <c r="O99" i="6"/>
  <c r="P99" i="6"/>
  <c r="N100" i="6"/>
  <c r="O100" i="6"/>
  <c r="P100" i="6"/>
  <c r="N101" i="6"/>
  <c r="O101" i="6"/>
  <c r="P101" i="6"/>
  <c r="N102" i="6"/>
  <c r="O102" i="6"/>
  <c r="P102" i="6"/>
  <c r="N103" i="6"/>
  <c r="O103" i="6"/>
  <c r="P103" i="6"/>
  <c r="N104" i="6"/>
  <c r="O104" i="6"/>
  <c r="P104" i="6"/>
  <c r="N105" i="6"/>
  <c r="O105" i="6"/>
  <c r="P105" i="6"/>
  <c r="N106" i="6"/>
  <c r="O106" i="6"/>
  <c r="P106" i="6"/>
  <c r="N107" i="6"/>
  <c r="O107" i="6"/>
  <c r="P107" i="6"/>
  <c r="N108" i="6"/>
  <c r="O108" i="6"/>
  <c r="P108" i="6"/>
  <c r="N109" i="6"/>
  <c r="O109" i="6"/>
  <c r="P109" i="6"/>
  <c r="N110" i="6"/>
  <c r="O110" i="6"/>
  <c r="P110" i="6"/>
  <c r="N111" i="6"/>
  <c r="O111" i="6"/>
  <c r="P111" i="6"/>
  <c r="N112" i="6"/>
  <c r="O112" i="6"/>
  <c r="P112" i="6"/>
  <c r="N113" i="6"/>
  <c r="O113" i="6"/>
  <c r="P113" i="6"/>
  <c r="N114" i="6"/>
  <c r="O114" i="6"/>
  <c r="P114" i="6"/>
  <c r="N115" i="6"/>
  <c r="O115" i="6"/>
  <c r="P115" i="6"/>
  <c r="N116" i="6"/>
  <c r="O116" i="6"/>
  <c r="P116" i="6"/>
  <c r="N117" i="6"/>
  <c r="O117" i="6"/>
  <c r="P117" i="6"/>
  <c r="N118" i="6"/>
  <c r="O118" i="6"/>
  <c r="P118" i="6"/>
  <c r="N119" i="6"/>
  <c r="O119" i="6"/>
  <c r="P119" i="6"/>
  <c r="N120" i="6"/>
  <c r="O120" i="6"/>
  <c r="P120" i="6"/>
  <c r="N121" i="6"/>
  <c r="O121" i="6"/>
  <c r="P121" i="6"/>
  <c r="N122" i="6"/>
  <c r="O122" i="6"/>
  <c r="P122" i="6"/>
  <c r="N123" i="6"/>
  <c r="O123" i="6"/>
  <c r="P123" i="6"/>
  <c r="N124" i="6"/>
  <c r="O124" i="6"/>
  <c r="P124" i="6"/>
  <c r="N125" i="6"/>
  <c r="O125" i="6"/>
  <c r="P125" i="6"/>
  <c r="N126" i="6"/>
  <c r="O126" i="6"/>
  <c r="P126" i="6"/>
  <c r="N127" i="6"/>
  <c r="O127" i="6"/>
  <c r="P127" i="6"/>
  <c r="N128" i="6"/>
  <c r="O128" i="6"/>
  <c r="P128" i="6"/>
  <c r="N129" i="6"/>
  <c r="O129" i="6"/>
  <c r="P129" i="6"/>
  <c r="N130" i="6"/>
  <c r="O130" i="6"/>
  <c r="P130" i="6"/>
  <c r="N131" i="6"/>
  <c r="O131" i="6"/>
  <c r="P131" i="6"/>
  <c r="N132" i="6"/>
  <c r="O132" i="6"/>
  <c r="P132" i="6"/>
  <c r="N133" i="6"/>
  <c r="O133" i="6"/>
  <c r="P133" i="6"/>
  <c r="N134" i="6"/>
  <c r="O134" i="6"/>
  <c r="P134" i="6"/>
  <c r="N135" i="6"/>
  <c r="O135" i="6"/>
  <c r="P135" i="6"/>
  <c r="N136" i="6"/>
  <c r="O136" i="6"/>
  <c r="P136" i="6"/>
  <c r="N137" i="6"/>
  <c r="O137" i="6"/>
  <c r="P137" i="6"/>
  <c r="N138" i="6"/>
  <c r="O138" i="6"/>
  <c r="P138" i="6"/>
  <c r="N139" i="6"/>
  <c r="O139" i="6"/>
  <c r="P139" i="6"/>
  <c r="N140" i="6"/>
  <c r="O140" i="6"/>
  <c r="P140" i="6"/>
  <c r="N141" i="6"/>
  <c r="O141" i="6"/>
  <c r="P141" i="6"/>
  <c r="N142" i="6"/>
  <c r="O142" i="6"/>
  <c r="P142" i="6"/>
  <c r="N143" i="6"/>
  <c r="O143" i="6"/>
  <c r="P143" i="6"/>
  <c r="N144" i="6"/>
  <c r="O144" i="6"/>
  <c r="P144" i="6"/>
  <c r="N145" i="6"/>
  <c r="O145" i="6"/>
  <c r="P145" i="6"/>
  <c r="N146" i="6"/>
  <c r="O146" i="6"/>
  <c r="P146" i="6"/>
  <c r="N147" i="6"/>
  <c r="O147" i="6"/>
  <c r="P147" i="6"/>
  <c r="N148" i="6"/>
  <c r="O148" i="6"/>
  <c r="P148" i="6"/>
  <c r="N149" i="6"/>
  <c r="O149" i="6"/>
  <c r="P149" i="6"/>
  <c r="N150" i="6"/>
  <c r="O150" i="6"/>
  <c r="P150" i="6"/>
  <c r="N151" i="6"/>
  <c r="O151" i="6"/>
  <c r="P151" i="6"/>
  <c r="N152" i="6"/>
  <c r="O152" i="6"/>
  <c r="P152" i="6"/>
  <c r="N153" i="6"/>
  <c r="O153" i="6"/>
  <c r="P153" i="6"/>
  <c r="N154" i="6"/>
  <c r="O154" i="6"/>
  <c r="P154" i="6"/>
  <c r="N155" i="6"/>
  <c r="O155" i="6"/>
  <c r="P155" i="6"/>
  <c r="N156" i="6"/>
  <c r="O156" i="6"/>
  <c r="P156" i="6"/>
  <c r="N157" i="6"/>
  <c r="O157" i="6"/>
  <c r="P157" i="6"/>
  <c r="N158" i="6"/>
  <c r="O158" i="6"/>
  <c r="P158" i="6"/>
  <c r="N159" i="6"/>
  <c r="O159" i="6"/>
  <c r="P159" i="6"/>
  <c r="N160" i="6"/>
  <c r="O160" i="6"/>
  <c r="P160" i="6"/>
  <c r="N161" i="6"/>
  <c r="O161" i="6"/>
  <c r="P161" i="6"/>
  <c r="N162" i="6"/>
  <c r="O162" i="6"/>
  <c r="P162" i="6"/>
  <c r="N163" i="6"/>
  <c r="O163" i="6"/>
  <c r="P163" i="6"/>
  <c r="N164" i="6"/>
  <c r="O164" i="6"/>
  <c r="P164" i="6"/>
  <c r="N165" i="6"/>
  <c r="O165" i="6"/>
  <c r="P165" i="6"/>
  <c r="N166" i="6"/>
  <c r="O166" i="6"/>
  <c r="P166" i="6"/>
  <c r="P6" i="6"/>
  <c r="K6" i="6"/>
  <c r="K7" i="6"/>
  <c r="M7" i="6"/>
  <c r="K8" i="6"/>
  <c r="M8" i="6"/>
  <c r="K9" i="6"/>
  <c r="M9" i="6"/>
  <c r="K10" i="6"/>
  <c r="M10" i="6"/>
  <c r="K11" i="6"/>
  <c r="M11" i="6"/>
  <c r="K12" i="6"/>
  <c r="M12" i="6"/>
  <c r="K13" i="6"/>
  <c r="M13" i="6"/>
  <c r="K14" i="6"/>
  <c r="M14" i="6"/>
  <c r="K15" i="6"/>
  <c r="M15" i="6"/>
  <c r="K16" i="6"/>
  <c r="M16" i="6"/>
  <c r="K17" i="6"/>
  <c r="M17" i="6"/>
  <c r="K18" i="6"/>
  <c r="M18" i="6"/>
  <c r="K19" i="6"/>
  <c r="M19" i="6"/>
  <c r="K20" i="6"/>
  <c r="M20" i="6"/>
  <c r="K21" i="6"/>
  <c r="M21" i="6"/>
  <c r="K22" i="6"/>
  <c r="M22" i="6"/>
  <c r="K23" i="6"/>
  <c r="M23" i="6"/>
  <c r="K24" i="6"/>
  <c r="M24" i="6"/>
  <c r="K25" i="6"/>
  <c r="M25" i="6"/>
  <c r="K26" i="6"/>
  <c r="M26" i="6"/>
  <c r="K27" i="6"/>
  <c r="M27" i="6"/>
  <c r="K28" i="6"/>
  <c r="M28" i="6"/>
  <c r="K29" i="6"/>
  <c r="M29" i="6"/>
  <c r="K30" i="6"/>
  <c r="M30" i="6"/>
  <c r="K31" i="6"/>
  <c r="M31" i="6"/>
  <c r="K32" i="6"/>
  <c r="M32" i="6"/>
  <c r="K33" i="6"/>
  <c r="M33" i="6"/>
  <c r="K34" i="6"/>
  <c r="M34" i="6"/>
  <c r="K35" i="6"/>
  <c r="M35" i="6"/>
  <c r="K36" i="6"/>
  <c r="M36" i="6"/>
  <c r="K37" i="6"/>
  <c r="M37" i="6"/>
  <c r="K38" i="6"/>
  <c r="M38" i="6"/>
  <c r="K39" i="6"/>
  <c r="M39" i="6"/>
  <c r="K40" i="6"/>
  <c r="M40" i="6"/>
  <c r="K41" i="6"/>
  <c r="M41" i="6"/>
  <c r="K42" i="6"/>
  <c r="M42" i="6"/>
  <c r="K43" i="6"/>
  <c r="M43" i="6"/>
  <c r="K44" i="6"/>
  <c r="M44" i="6"/>
  <c r="K45" i="6"/>
  <c r="M45" i="6"/>
  <c r="K46" i="6"/>
  <c r="M46" i="6"/>
  <c r="K47" i="6"/>
  <c r="M47" i="6"/>
  <c r="K48" i="6"/>
  <c r="M48" i="6"/>
  <c r="K49" i="6"/>
  <c r="M49" i="6"/>
  <c r="K50" i="6"/>
  <c r="M50" i="6"/>
  <c r="K51" i="6"/>
  <c r="M51" i="6"/>
  <c r="K52" i="6"/>
  <c r="M52" i="6"/>
  <c r="K53" i="6"/>
  <c r="M53" i="6"/>
  <c r="K54" i="6"/>
  <c r="M54" i="6"/>
  <c r="K55" i="6"/>
  <c r="M55" i="6"/>
  <c r="K56" i="6"/>
  <c r="M56" i="6"/>
  <c r="K57" i="6"/>
  <c r="M57" i="6"/>
  <c r="K58" i="6"/>
  <c r="M58" i="6"/>
  <c r="K59" i="6"/>
  <c r="M59" i="6"/>
  <c r="K60" i="6"/>
  <c r="M60" i="6"/>
  <c r="K61" i="6"/>
  <c r="M61" i="6"/>
  <c r="K62" i="6"/>
  <c r="M62" i="6"/>
  <c r="K63" i="6"/>
  <c r="M63" i="6"/>
  <c r="K64" i="6"/>
  <c r="M64" i="6"/>
  <c r="K65" i="6"/>
  <c r="M65" i="6"/>
  <c r="K66" i="6"/>
  <c r="M66" i="6"/>
  <c r="K67" i="6"/>
  <c r="M67" i="6"/>
  <c r="K68" i="6"/>
  <c r="M68" i="6"/>
  <c r="K69" i="6"/>
  <c r="M69" i="6"/>
  <c r="K70" i="6"/>
  <c r="M70" i="6"/>
  <c r="K71" i="6"/>
  <c r="M71" i="6"/>
  <c r="K72" i="6"/>
  <c r="M72" i="6"/>
  <c r="K73" i="6"/>
  <c r="M73" i="6"/>
  <c r="K74" i="6"/>
  <c r="M74" i="6"/>
  <c r="K75" i="6"/>
  <c r="M75" i="6"/>
  <c r="K76" i="6"/>
  <c r="M76" i="6"/>
  <c r="K77" i="6"/>
  <c r="M77" i="6"/>
  <c r="K78" i="6"/>
  <c r="M78" i="6"/>
  <c r="K79" i="6"/>
  <c r="M79" i="6"/>
  <c r="K80" i="6"/>
  <c r="M80" i="6"/>
  <c r="K81" i="6"/>
  <c r="M81" i="6"/>
  <c r="K82" i="6"/>
  <c r="M82" i="6"/>
  <c r="K83" i="6"/>
  <c r="M83" i="6"/>
  <c r="K84" i="6"/>
  <c r="M84" i="6"/>
  <c r="K85" i="6"/>
  <c r="M85" i="6"/>
  <c r="K86" i="6"/>
  <c r="M86" i="6"/>
  <c r="K87" i="6"/>
  <c r="M87" i="6"/>
  <c r="K88" i="6"/>
  <c r="M88" i="6"/>
  <c r="K89" i="6"/>
  <c r="M89" i="6"/>
  <c r="K90" i="6"/>
  <c r="M90" i="6"/>
  <c r="K91" i="6"/>
  <c r="M91" i="6"/>
  <c r="K92" i="6"/>
  <c r="M92" i="6"/>
  <c r="K93" i="6"/>
  <c r="M93" i="6"/>
  <c r="K94" i="6"/>
  <c r="M94" i="6"/>
  <c r="K95" i="6"/>
  <c r="M95" i="6"/>
  <c r="K96" i="6"/>
  <c r="M96" i="6"/>
  <c r="K97" i="6"/>
  <c r="M97" i="6"/>
  <c r="K98" i="6"/>
  <c r="M98" i="6"/>
  <c r="K99" i="6"/>
  <c r="M99" i="6"/>
  <c r="K100" i="6"/>
  <c r="M100" i="6"/>
  <c r="K101" i="6"/>
  <c r="M101" i="6"/>
  <c r="K102" i="6"/>
  <c r="M102" i="6"/>
  <c r="K103" i="6"/>
  <c r="M103" i="6"/>
  <c r="K104" i="6"/>
  <c r="M104" i="6"/>
  <c r="K105" i="6"/>
  <c r="M105" i="6"/>
  <c r="K106" i="6"/>
  <c r="M106" i="6"/>
  <c r="K107" i="6"/>
  <c r="M107" i="6"/>
  <c r="K108" i="6"/>
  <c r="M108" i="6"/>
  <c r="K109" i="6"/>
  <c r="M109" i="6"/>
  <c r="K110" i="6"/>
  <c r="M110" i="6"/>
  <c r="K111" i="6"/>
  <c r="M111" i="6"/>
  <c r="K112" i="6"/>
  <c r="M112" i="6"/>
  <c r="K113" i="6"/>
  <c r="M113" i="6"/>
  <c r="K114" i="6"/>
  <c r="M114" i="6"/>
  <c r="K115" i="6"/>
  <c r="M115" i="6"/>
  <c r="K116" i="6"/>
  <c r="M116" i="6"/>
  <c r="K117" i="6"/>
  <c r="M117" i="6"/>
  <c r="K118" i="6"/>
  <c r="M118" i="6"/>
  <c r="K119" i="6"/>
  <c r="M119" i="6"/>
  <c r="K120" i="6"/>
  <c r="M120" i="6"/>
  <c r="K121" i="6"/>
  <c r="M121" i="6"/>
  <c r="K122" i="6"/>
  <c r="M122" i="6"/>
  <c r="K123" i="6"/>
  <c r="M123" i="6"/>
  <c r="K124" i="6"/>
  <c r="M124" i="6"/>
  <c r="K125" i="6"/>
  <c r="M125" i="6"/>
  <c r="K126" i="6"/>
  <c r="M126" i="6"/>
  <c r="K127" i="6"/>
  <c r="M127" i="6"/>
  <c r="K128" i="6"/>
  <c r="M128" i="6"/>
  <c r="K129" i="6"/>
  <c r="M129" i="6"/>
  <c r="K130" i="6"/>
  <c r="M130" i="6"/>
  <c r="K131" i="6"/>
  <c r="M131" i="6"/>
  <c r="K132" i="6"/>
  <c r="M132" i="6"/>
  <c r="K133" i="6"/>
  <c r="M133" i="6"/>
  <c r="K134" i="6"/>
  <c r="M134" i="6"/>
  <c r="K135" i="6"/>
  <c r="M135" i="6"/>
  <c r="K136" i="6"/>
  <c r="M136" i="6"/>
  <c r="K137" i="6"/>
  <c r="M137" i="6"/>
  <c r="K138" i="6"/>
  <c r="M138" i="6"/>
  <c r="K139" i="6"/>
  <c r="M139" i="6"/>
  <c r="K140" i="6"/>
  <c r="M140" i="6"/>
  <c r="K141" i="6"/>
  <c r="M141" i="6"/>
  <c r="K142" i="6"/>
  <c r="M142" i="6"/>
  <c r="K143" i="6"/>
  <c r="M143" i="6"/>
  <c r="K144" i="6"/>
  <c r="M144" i="6"/>
  <c r="K145" i="6"/>
  <c r="M145" i="6"/>
  <c r="K146" i="6"/>
  <c r="M146" i="6"/>
  <c r="K147" i="6"/>
  <c r="M147" i="6"/>
  <c r="K148" i="6"/>
  <c r="M148" i="6"/>
  <c r="K149" i="6"/>
  <c r="M149" i="6"/>
  <c r="K150" i="6"/>
  <c r="M150" i="6"/>
  <c r="K151" i="6"/>
  <c r="M151" i="6"/>
  <c r="K152" i="6"/>
  <c r="M152" i="6"/>
  <c r="K153" i="6"/>
  <c r="M153" i="6"/>
  <c r="K154" i="6"/>
  <c r="M154" i="6"/>
  <c r="K155" i="6"/>
  <c r="M155" i="6"/>
  <c r="K156" i="6"/>
  <c r="M156" i="6"/>
  <c r="K157" i="6"/>
  <c r="M157" i="6"/>
  <c r="K158" i="6"/>
  <c r="M158" i="6"/>
  <c r="K159" i="6"/>
  <c r="M159" i="6"/>
  <c r="K160" i="6"/>
  <c r="M160" i="6"/>
  <c r="K161" i="6"/>
  <c r="M161" i="6"/>
  <c r="K162" i="6"/>
  <c r="M162" i="6"/>
  <c r="K163" i="6"/>
  <c r="M163" i="6"/>
  <c r="K164" i="6"/>
  <c r="M164" i="6"/>
  <c r="K165" i="6"/>
  <c r="M165" i="6"/>
  <c r="K166" i="6"/>
  <c r="M166" i="6"/>
  <c r="M6" i="6"/>
  <c r="H6" i="6"/>
  <c r="H7" i="6"/>
  <c r="J7" i="6"/>
  <c r="H8" i="6"/>
  <c r="J8" i="6"/>
  <c r="H9" i="6"/>
  <c r="J9" i="6"/>
  <c r="H10" i="6"/>
  <c r="J10" i="6"/>
  <c r="H11" i="6"/>
  <c r="J11" i="6"/>
  <c r="H12" i="6"/>
  <c r="J12" i="6"/>
  <c r="H13" i="6"/>
  <c r="J13" i="6"/>
  <c r="H14" i="6"/>
  <c r="J14" i="6"/>
  <c r="H15" i="6"/>
  <c r="J15" i="6"/>
  <c r="H16" i="6"/>
  <c r="J16" i="6"/>
  <c r="H17" i="6"/>
  <c r="J17" i="6"/>
  <c r="H18" i="6"/>
  <c r="J18" i="6"/>
  <c r="H19" i="6"/>
  <c r="J19" i="6"/>
  <c r="H20" i="6"/>
  <c r="J20" i="6"/>
  <c r="H21" i="6"/>
  <c r="J21" i="6"/>
  <c r="H22" i="6"/>
  <c r="J22" i="6"/>
  <c r="H23" i="6"/>
  <c r="J23" i="6"/>
  <c r="H24" i="6"/>
  <c r="J24" i="6"/>
  <c r="H25" i="6"/>
  <c r="J25" i="6"/>
  <c r="H26" i="6"/>
  <c r="J26" i="6"/>
  <c r="H27" i="6"/>
  <c r="J27" i="6"/>
  <c r="H28" i="6"/>
  <c r="J28" i="6"/>
  <c r="H29" i="6"/>
  <c r="J29" i="6"/>
  <c r="H30" i="6"/>
  <c r="J30" i="6"/>
  <c r="H31" i="6"/>
  <c r="J31" i="6"/>
  <c r="H32" i="6"/>
  <c r="J32" i="6"/>
  <c r="H33" i="6"/>
  <c r="J33" i="6"/>
  <c r="H34" i="6"/>
  <c r="J34" i="6"/>
  <c r="H35" i="6"/>
  <c r="J35" i="6"/>
  <c r="H36" i="6"/>
  <c r="J36" i="6"/>
  <c r="H37" i="6"/>
  <c r="J37" i="6"/>
  <c r="H38" i="6"/>
  <c r="J38" i="6"/>
  <c r="H39" i="6"/>
  <c r="J39" i="6"/>
  <c r="H40" i="6"/>
  <c r="J40" i="6"/>
  <c r="H41" i="6"/>
  <c r="J41" i="6"/>
  <c r="H42" i="6"/>
  <c r="J42" i="6"/>
  <c r="H43" i="6"/>
  <c r="J43" i="6"/>
  <c r="H44" i="6"/>
  <c r="J44" i="6"/>
  <c r="H45" i="6"/>
  <c r="J45" i="6"/>
  <c r="H46" i="6"/>
  <c r="J46" i="6"/>
  <c r="H47" i="6"/>
  <c r="J47" i="6"/>
  <c r="H48" i="6"/>
  <c r="J48" i="6"/>
  <c r="H49" i="6"/>
  <c r="J49" i="6"/>
  <c r="H50" i="6"/>
  <c r="J50" i="6"/>
  <c r="H51" i="6"/>
  <c r="J51" i="6"/>
  <c r="H52" i="6"/>
  <c r="J52" i="6"/>
  <c r="H53" i="6"/>
  <c r="J53" i="6"/>
  <c r="H54" i="6"/>
  <c r="J54" i="6"/>
  <c r="H55" i="6"/>
  <c r="J55" i="6"/>
  <c r="H56" i="6"/>
  <c r="J56" i="6"/>
  <c r="H57" i="6"/>
  <c r="J57" i="6"/>
  <c r="H58" i="6"/>
  <c r="J58" i="6"/>
  <c r="H59" i="6"/>
  <c r="J59" i="6"/>
  <c r="H60" i="6"/>
  <c r="J60" i="6"/>
  <c r="H61" i="6"/>
  <c r="J61" i="6"/>
  <c r="H62" i="6"/>
  <c r="J62" i="6"/>
  <c r="H63" i="6"/>
  <c r="J63" i="6"/>
  <c r="H64" i="6"/>
  <c r="J64" i="6"/>
  <c r="H65" i="6"/>
  <c r="J65" i="6"/>
  <c r="H66" i="6"/>
  <c r="J66" i="6"/>
  <c r="H67" i="6"/>
  <c r="J67" i="6"/>
  <c r="H68" i="6"/>
  <c r="J68" i="6"/>
  <c r="H69" i="6"/>
  <c r="J69" i="6"/>
  <c r="H70" i="6"/>
  <c r="J70" i="6"/>
  <c r="H71" i="6"/>
  <c r="J71" i="6"/>
  <c r="H72" i="6"/>
  <c r="J72" i="6"/>
  <c r="H73" i="6"/>
  <c r="J73" i="6"/>
  <c r="H74" i="6"/>
  <c r="J74" i="6"/>
  <c r="H75" i="6"/>
  <c r="J75" i="6"/>
  <c r="H76" i="6"/>
  <c r="J76" i="6"/>
  <c r="H77" i="6"/>
  <c r="J77" i="6"/>
  <c r="H78" i="6"/>
  <c r="J78" i="6"/>
  <c r="H79" i="6"/>
  <c r="J79" i="6"/>
  <c r="H80" i="6"/>
  <c r="J80" i="6"/>
  <c r="H81" i="6"/>
  <c r="J81" i="6"/>
  <c r="H82" i="6"/>
  <c r="J82" i="6"/>
  <c r="H83" i="6"/>
  <c r="J83" i="6"/>
  <c r="H84" i="6"/>
  <c r="J84" i="6"/>
  <c r="H85" i="6"/>
  <c r="J85" i="6"/>
  <c r="H86" i="6"/>
  <c r="J86" i="6"/>
  <c r="H87" i="6"/>
  <c r="J87" i="6"/>
  <c r="H88" i="6"/>
  <c r="J88" i="6"/>
  <c r="H89" i="6"/>
  <c r="J89" i="6"/>
  <c r="H90" i="6"/>
  <c r="J90" i="6"/>
  <c r="H91" i="6"/>
  <c r="J91" i="6"/>
  <c r="H92" i="6"/>
  <c r="J92" i="6"/>
  <c r="H93" i="6"/>
  <c r="J93" i="6"/>
  <c r="H94" i="6"/>
  <c r="J94" i="6"/>
  <c r="H95" i="6"/>
  <c r="J95" i="6"/>
  <c r="H96" i="6"/>
  <c r="J96" i="6"/>
  <c r="H97" i="6"/>
  <c r="J97" i="6"/>
  <c r="H98" i="6"/>
  <c r="J98" i="6"/>
  <c r="H99" i="6"/>
  <c r="J99" i="6"/>
  <c r="H100" i="6"/>
  <c r="J100" i="6"/>
  <c r="H101" i="6"/>
  <c r="J101" i="6"/>
  <c r="H102" i="6"/>
  <c r="J102" i="6"/>
  <c r="H103" i="6"/>
  <c r="J103" i="6"/>
  <c r="H104" i="6"/>
  <c r="J104" i="6"/>
  <c r="H105" i="6"/>
  <c r="J105" i="6"/>
  <c r="H106" i="6"/>
  <c r="J106" i="6"/>
  <c r="H107" i="6"/>
  <c r="J107" i="6"/>
  <c r="H108" i="6"/>
  <c r="J108" i="6"/>
  <c r="H109" i="6"/>
  <c r="J109" i="6"/>
  <c r="H110" i="6"/>
  <c r="J110" i="6"/>
  <c r="H111" i="6"/>
  <c r="J111" i="6"/>
  <c r="H112" i="6"/>
  <c r="J112" i="6"/>
  <c r="H113" i="6"/>
  <c r="J113" i="6"/>
  <c r="H114" i="6"/>
  <c r="J114" i="6"/>
  <c r="H115" i="6"/>
  <c r="J115" i="6"/>
  <c r="H116" i="6"/>
  <c r="J116" i="6"/>
  <c r="H117" i="6"/>
  <c r="J117" i="6"/>
  <c r="H118" i="6"/>
  <c r="J118" i="6"/>
  <c r="H119" i="6"/>
  <c r="J119" i="6"/>
  <c r="H120" i="6"/>
  <c r="J120" i="6"/>
  <c r="H121" i="6"/>
  <c r="J121" i="6"/>
  <c r="H122" i="6"/>
  <c r="J122" i="6"/>
  <c r="H123" i="6"/>
  <c r="J123" i="6"/>
  <c r="H124" i="6"/>
  <c r="J124" i="6"/>
  <c r="H125" i="6"/>
  <c r="J125" i="6"/>
  <c r="H126" i="6"/>
  <c r="J126" i="6"/>
  <c r="H127" i="6"/>
  <c r="J127" i="6"/>
  <c r="H128" i="6"/>
  <c r="J128" i="6"/>
  <c r="H129" i="6"/>
  <c r="J129" i="6"/>
  <c r="H130" i="6"/>
  <c r="J130" i="6"/>
  <c r="H131" i="6"/>
  <c r="J131" i="6"/>
  <c r="H132" i="6"/>
  <c r="J132" i="6"/>
  <c r="H133" i="6"/>
  <c r="J133" i="6"/>
  <c r="H134" i="6"/>
  <c r="J134" i="6"/>
  <c r="H135" i="6"/>
  <c r="J135" i="6"/>
  <c r="H136" i="6"/>
  <c r="J136" i="6"/>
  <c r="H137" i="6"/>
  <c r="J137" i="6"/>
  <c r="H138" i="6"/>
  <c r="J138" i="6"/>
  <c r="H139" i="6"/>
  <c r="J139" i="6"/>
  <c r="H140" i="6"/>
  <c r="J140" i="6"/>
  <c r="H141" i="6"/>
  <c r="J141" i="6"/>
  <c r="H142" i="6"/>
  <c r="J142" i="6"/>
  <c r="H143" i="6"/>
  <c r="J143" i="6"/>
  <c r="H144" i="6"/>
  <c r="J144" i="6"/>
  <c r="H145" i="6"/>
  <c r="J145" i="6"/>
  <c r="H146" i="6"/>
  <c r="J146" i="6"/>
  <c r="H147" i="6"/>
  <c r="J147" i="6"/>
  <c r="H148" i="6"/>
  <c r="J148" i="6"/>
  <c r="H149" i="6"/>
  <c r="J149" i="6"/>
  <c r="H150" i="6"/>
  <c r="J150" i="6"/>
  <c r="H151" i="6"/>
  <c r="J151" i="6"/>
  <c r="H152" i="6"/>
  <c r="J152" i="6"/>
  <c r="H153" i="6"/>
  <c r="J153" i="6"/>
  <c r="H154" i="6"/>
  <c r="J154" i="6"/>
  <c r="H155" i="6"/>
  <c r="J155" i="6"/>
  <c r="H156" i="6"/>
  <c r="J156" i="6"/>
  <c r="H157" i="6"/>
  <c r="J157" i="6"/>
  <c r="H158" i="6"/>
  <c r="J158" i="6"/>
  <c r="H159" i="6"/>
  <c r="J159" i="6"/>
  <c r="H160" i="6"/>
  <c r="J160" i="6"/>
  <c r="H161" i="6"/>
  <c r="J161" i="6"/>
  <c r="H162" i="6"/>
  <c r="J162" i="6"/>
  <c r="H163" i="6"/>
  <c r="J163" i="6"/>
  <c r="H164" i="6"/>
  <c r="J164" i="6"/>
  <c r="H165" i="6"/>
  <c r="J165" i="6"/>
  <c r="H166" i="6"/>
  <c r="J166" i="6"/>
  <c r="J6" i="6"/>
  <c r="F337" i="5"/>
  <c r="E337" i="5"/>
  <c r="I337" i="5"/>
  <c r="J337" i="5"/>
  <c r="F343" i="5"/>
  <c r="E343" i="5"/>
  <c r="I343" i="5"/>
  <c r="J343" i="5"/>
  <c r="F349" i="5"/>
  <c r="E349" i="5"/>
  <c r="I349" i="5"/>
  <c r="J349" i="5"/>
  <c r="L349" i="5"/>
  <c r="K349" i="5"/>
  <c r="F336" i="5"/>
  <c r="E336" i="5"/>
  <c r="I336" i="5"/>
  <c r="J336" i="5"/>
  <c r="F342" i="5"/>
  <c r="E342" i="5"/>
  <c r="I342" i="5"/>
  <c r="J342" i="5"/>
  <c r="F348" i="5"/>
  <c r="E348" i="5"/>
  <c r="I348" i="5"/>
  <c r="J348" i="5"/>
  <c r="L348" i="5"/>
  <c r="K348" i="5"/>
  <c r="F335" i="5"/>
  <c r="E335" i="5"/>
  <c r="I335" i="5"/>
  <c r="J335" i="5"/>
  <c r="F341" i="5"/>
  <c r="E341" i="5"/>
  <c r="I341" i="5"/>
  <c r="J341" i="5"/>
  <c r="F347" i="5"/>
  <c r="E347" i="5"/>
  <c r="I347" i="5"/>
  <c r="J347" i="5"/>
  <c r="L347" i="5"/>
  <c r="K347" i="5"/>
  <c r="F334" i="5"/>
  <c r="E334" i="5"/>
  <c r="I334" i="5"/>
  <c r="J334" i="5"/>
  <c r="F340" i="5"/>
  <c r="E340" i="5"/>
  <c r="I340" i="5"/>
  <c r="J340" i="5"/>
  <c r="F346" i="5"/>
  <c r="E346" i="5"/>
  <c r="I346" i="5"/>
  <c r="J346" i="5"/>
  <c r="L346" i="5"/>
  <c r="K346" i="5"/>
  <c r="F333" i="5"/>
  <c r="E333" i="5"/>
  <c r="I333" i="5"/>
  <c r="J333" i="5"/>
  <c r="F339" i="5"/>
  <c r="E339" i="5"/>
  <c r="I339" i="5"/>
  <c r="J339" i="5"/>
  <c r="F345" i="5"/>
  <c r="E345" i="5"/>
  <c r="I345" i="5"/>
  <c r="J345" i="5"/>
  <c r="L345" i="5"/>
  <c r="K345" i="5"/>
  <c r="F332" i="5"/>
  <c r="E332" i="5"/>
  <c r="F344" i="5"/>
  <c r="E344" i="5"/>
  <c r="J344" i="5"/>
  <c r="F338" i="5"/>
  <c r="E338" i="5"/>
  <c r="J338" i="5"/>
  <c r="J332" i="5"/>
  <c r="E8" i="8"/>
  <c r="F319" i="5"/>
  <c r="E319" i="5"/>
  <c r="I319" i="5"/>
  <c r="J319" i="5"/>
  <c r="F325" i="5"/>
  <c r="E325" i="5"/>
  <c r="I325" i="5"/>
  <c r="J325" i="5"/>
  <c r="F331" i="5"/>
  <c r="E331" i="5"/>
  <c r="I331" i="5"/>
  <c r="J331" i="5"/>
  <c r="L331" i="5"/>
  <c r="K331" i="5"/>
  <c r="F318" i="5"/>
  <c r="E318" i="5"/>
  <c r="I318" i="5"/>
  <c r="J318" i="5"/>
  <c r="F324" i="5"/>
  <c r="E324" i="5"/>
  <c r="I324" i="5"/>
  <c r="J324" i="5"/>
  <c r="F330" i="5"/>
  <c r="E330" i="5"/>
  <c r="I330" i="5"/>
  <c r="J330" i="5"/>
  <c r="L330" i="5"/>
  <c r="K330" i="5"/>
  <c r="F317" i="5"/>
  <c r="E317" i="5"/>
  <c r="I317" i="5"/>
  <c r="J317" i="5"/>
  <c r="F323" i="5"/>
  <c r="E323" i="5"/>
  <c r="I323" i="5"/>
  <c r="J323" i="5"/>
  <c r="F329" i="5"/>
  <c r="E329" i="5"/>
  <c r="I329" i="5"/>
  <c r="J329" i="5"/>
  <c r="L329" i="5"/>
  <c r="K329" i="5"/>
  <c r="F316" i="5"/>
  <c r="E316" i="5"/>
  <c r="I316" i="5"/>
  <c r="J316" i="5"/>
  <c r="F322" i="5"/>
  <c r="E322" i="5"/>
  <c r="I322" i="5"/>
  <c r="J322" i="5"/>
  <c r="F328" i="5"/>
  <c r="E328" i="5"/>
  <c r="I328" i="5"/>
  <c r="J328" i="5"/>
  <c r="L328" i="5"/>
  <c r="K328" i="5"/>
  <c r="F315" i="5"/>
  <c r="E315" i="5"/>
  <c r="I315" i="5"/>
  <c r="J315" i="5"/>
  <c r="F321" i="5"/>
  <c r="E321" i="5"/>
  <c r="I321" i="5"/>
  <c r="J321" i="5"/>
  <c r="F327" i="5"/>
  <c r="E327" i="5"/>
  <c r="I327" i="5"/>
  <c r="J327" i="5"/>
  <c r="L327" i="5"/>
  <c r="K327" i="5"/>
  <c r="F301" i="5"/>
  <c r="E301" i="5"/>
  <c r="I301" i="5"/>
  <c r="J301" i="5"/>
  <c r="F307" i="5"/>
  <c r="E307" i="5"/>
  <c r="I307" i="5"/>
  <c r="J307" i="5"/>
  <c r="F313" i="5"/>
  <c r="E313" i="5"/>
  <c r="I313" i="5"/>
  <c r="J313" i="5"/>
  <c r="L313" i="5"/>
  <c r="K313" i="5"/>
  <c r="F300" i="5"/>
  <c r="E300" i="5"/>
  <c r="I300" i="5"/>
  <c r="J300" i="5"/>
  <c r="F306" i="5"/>
  <c r="E306" i="5"/>
  <c r="I306" i="5"/>
  <c r="J306" i="5"/>
  <c r="F312" i="5"/>
  <c r="E312" i="5"/>
  <c r="I312" i="5"/>
  <c r="J312" i="5"/>
  <c r="L312" i="5"/>
  <c r="K312" i="5"/>
  <c r="F299" i="5"/>
  <c r="E299" i="5"/>
  <c r="I299" i="5"/>
  <c r="J299" i="5"/>
  <c r="F305" i="5"/>
  <c r="E305" i="5"/>
  <c r="I305" i="5"/>
  <c r="J305" i="5"/>
  <c r="F311" i="5"/>
  <c r="E311" i="5"/>
  <c r="I311" i="5"/>
  <c r="J311" i="5"/>
  <c r="L311" i="5"/>
  <c r="K311" i="5"/>
  <c r="F298" i="5"/>
  <c r="E298" i="5"/>
  <c r="I298" i="5"/>
  <c r="J298" i="5"/>
  <c r="F304" i="5"/>
  <c r="E304" i="5"/>
  <c r="I304" i="5"/>
  <c r="J304" i="5"/>
  <c r="F310" i="5"/>
  <c r="E310" i="5"/>
  <c r="I310" i="5"/>
  <c r="J310" i="5"/>
  <c r="L310" i="5"/>
  <c r="K310" i="5"/>
  <c r="F297" i="5"/>
  <c r="E297" i="5"/>
  <c r="I297" i="5"/>
  <c r="J297" i="5"/>
  <c r="F303" i="5"/>
  <c r="E303" i="5"/>
  <c r="I303" i="5"/>
  <c r="J303" i="5"/>
  <c r="F309" i="5"/>
  <c r="E309" i="5"/>
  <c r="I309" i="5"/>
  <c r="J309" i="5"/>
  <c r="L309" i="5"/>
  <c r="K309" i="5"/>
  <c r="F296" i="5"/>
  <c r="E296" i="5"/>
  <c r="I296" i="5"/>
  <c r="J296" i="5"/>
  <c r="F302" i="5"/>
  <c r="E302" i="5"/>
  <c r="I302" i="5"/>
  <c r="J302" i="5"/>
  <c r="F308" i="5"/>
  <c r="E308" i="5"/>
  <c r="I308" i="5"/>
  <c r="J308" i="5"/>
  <c r="L308" i="5"/>
  <c r="K308" i="5"/>
  <c r="F283" i="5"/>
  <c r="E283" i="5"/>
  <c r="I283" i="5"/>
  <c r="J283" i="5"/>
  <c r="F289" i="5"/>
  <c r="E289" i="5"/>
  <c r="I289" i="5"/>
  <c r="J289" i="5"/>
  <c r="F295" i="5"/>
  <c r="E295" i="5"/>
  <c r="I295" i="5"/>
  <c r="J295" i="5"/>
  <c r="L295" i="5"/>
  <c r="K295" i="5"/>
  <c r="F282" i="5"/>
  <c r="E282" i="5"/>
  <c r="I282" i="5"/>
  <c r="J282" i="5"/>
  <c r="F288" i="5"/>
  <c r="E288" i="5"/>
  <c r="I288" i="5"/>
  <c r="J288" i="5"/>
  <c r="F294" i="5"/>
  <c r="E294" i="5"/>
  <c r="I294" i="5"/>
  <c r="J294" i="5"/>
  <c r="L294" i="5"/>
  <c r="K294" i="5"/>
  <c r="F281" i="5"/>
  <c r="E281" i="5"/>
  <c r="I281" i="5"/>
  <c r="J281" i="5"/>
  <c r="F287" i="5"/>
  <c r="E287" i="5"/>
  <c r="I287" i="5"/>
  <c r="J287" i="5"/>
  <c r="F293" i="5"/>
  <c r="E293" i="5"/>
  <c r="I293" i="5"/>
  <c r="J293" i="5"/>
  <c r="L293" i="5"/>
  <c r="K293" i="5"/>
  <c r="F280" i="5"/>
  <c r="E280" i="5"/>
  <c r="I280" i="5"/>
  <c r="J280" i="5"/>
  <c r="F286" i="5"/>
  <c r="E286" i="5"/>
  <c r="I286" i="5"/>
  <c r="J286" i="5"/>
  <c r="F292" i="5"/>
  <c r="E292" i="5"/>
  <c r="I292" i="5"/>
  <c r="J292" i="5"/>
  <c r="L292" i="5"/>
  <c r="K292" i="5"/>
  <c r="F279" i="5"/>
  <c r="E279" i="5"/>
  <c r="I279" i="5"/>
  <c r="J279" i="5"/>
  <c r="F285" i="5"/>
  <c r="E285" i="5"/>
  <c r="I285" i="5"/>
  <c r="J285" i="5"/>
  <c r="F291" i="5"/>
  <c r="E291" i="5"/>
  <c r="I291" i="5"/>
  <c r="J291" i="5"/>
  <c r="L291" i="5"/>
  <c r="K291" i="5"/>
  <c r="F278" i="5"/>
  <c r="E278" i="5"/>
  <c r="I278" i="5"/>
  <c r="J278" i="5"/>
  <c r="F284" i="5"/>
  <c r="E284" i="5"/>
  <c r="I284" i="5"/>
  <c r="J284" i="5"/>
  <c r="F290" i="5"/>
  <c r="E290" i="5"/>
  <c r="I290" i="5"/>
  <c r="J290" i="5"/>
  <c r="L290" i="5"/>
  <c r="K290" i="5"/>
  <c r="F265" i="5"/>
  <c r="E265" i="5"/>
  <c r="I265" i="5"/>
  <c r="J265" i="5"/>
  <c r="F271" i="5"/>
  <c r="E271" i="5"/>
  <c r="I271" i="5"/>
  <c r="J271" i="5"/>
  <c r="F277" i="5"/>
  <c r="E277" i="5"/>
  <c r="I277" i="5"/>
  <c r="J277" i="5"/>
  <c r="L277" i="5"/>
  <c r="K277" i="5"/>
  <c r="F264" i="5"/>
  <c r="E264" i="5"/>
  <c r="I264" i="5"/>
  <c r="J264" i="5"/>
  <c r="F270" i="5"/>
  <c r="E270" i="5"/>
  <c r="I270" i="5"/>
  <c r="J270" i="5"/>
  <c r="F276" i="5"/>
  <c r="E276" i="5"/>
  <c r="I276" i="5"/>
  <c r="J276" i="5"/>
  <c r="L276" i="5"/>
  <c r="K276" i="5"/>
  <c r="F263" i="5"/>
  <c r="E263" i="5"/>
  <c r="I263" i="5"/>
  <c r="J263" i="5"/>
  <c r="F269" i="5"/>
  <c r="E269" i="5"/>
  <c r="I269" i="5"/>
  <c r="J269" i="5"/>
  <c r="F275" i="5"/>
  <c r="E275" i="5"/>
  <c r="I275" i="5"/>
  <c r="J275" i="5"/>
  <c r="L275" i="5"/>
  <c r="K275" i="5"/>
  <c r="F262" i="5"/>
  <c r="E262" i="5"/>
  <c r="I262" i="5"/>
  <c r="J262" i="5"/>
  <c r="F268" i="5"/>
  <c r="E268" i="5"/>
  <c r="I268" i="5"/>
  <c r="J268" i="5"/>
  <c r="F274" i="5"/>
  <c r="E274" i="5"/>
  <c r="I274" i="5"/>
  <c r="J274" i="5"/>
  <c r="L274" i="5"/>
  <c r="K274" i="5"/>
  <c r="F261" i="5"/>
  <c r="E261" i="5"/>
  <c r="I261" i="5"/>
  <c r="J261" i="5"/>
  <c r="F267" i="5"/>
  <c r="E267" i="5"/>
  <c r="I267" i="5"/>
  <c r="J267" i="5"/>
  <c r="F273" i="5"/>
  <c r="E273" i="5"/>
  <c r="I273" i="5"/>
  <c r="J273" i="5"/>
  <c r="L273" i="5"/>
  <c r="K273" i="5"/>
  <c r="F260" i="5"/>
  <c r="E260" i="5"/>
  <c r="I260" i="5"/>
  <c r="J260" i="5"/>
  <c r="F266" i="5"/>
  <c r="E266" i="5"/>
  <c r="I266" i="5"/>
  <c r="J266" i="5"/>
  <c r="F272" i="5"/>
  <c r="E272" i="5"/>
  <c r="I272" i="5"/>
  <c r="J272" i="5"/>
  <c r="L272" i="5"/>
  <c r="K272" i="5"/>
  <c r="F247" i="5"/>
  <c r="E247" i="5"/>
  <c r="I247" i="5"/>
  <c r="J247" i="5"/>
  <c r="F253" i="5"/>
  <c r="E253" i="5"/>
  <c r="I253" i="5"/>
  <c r="J253" i="5"/>
  <c r="F259" i="5"/>
  <c r="E259" i="5"/>
  <c r="I259" i="5"/>
  <c r="J259" i="5"/>
  <c r="L259" i="5"/>
  <c r="K259" i="5"/>
  <c r="F246" i="5"/>
  <c r="E246" i="5"/>
  <c r="I246" i="5"/>
  <c r="J246" i="5"/>
  <c r="F252" i="5"/>
  <c r="E252" i="5"/>
  <c r="I252" i="5"/>
  <c r="J252" i="5"/>
  <c r="F258" i="5"/>
  <c r="E258" i="5"/>
  <c r="I258" i="5"/>
  <c r="J258" i="5"/>
  <c r="L258" i="5"/>
  <c r="K258" i="5"/>
  <c r="F245" i="5"/>
  <c r="E245" i="5"/>
  <c r="I245" i="5"/>
  <c r="J245" i="5"/>
  <c r="F251" i="5"/>
  <c r="E251" i="5"/>
  <c r="I251" i="5"/>
  <c r="J251" i="5"/>
  <c r="F257" i="5"/>
  <c r="E257" i="5"/>
  <c r="I257" i="5"/>
  <c r="J257" i="5"/>
  <c r="L257" i="5"/>
  <c r="K257" i="5"/>
  <c r="F244" i="5"/>
  <c r="E244" i="5"/>
  <c r="I244" i="5"/>
  <c r="J244" i="5"/>
  <c r="F250" i="5"/>
  <c r="E250" i="5"/>
  <c r="I250" i="5"/>
  <c r="J250" i="5"/>
  <c r="F256" i="5"/>
  <c r="E256" i="5"/>
  <c r="I256" i="5"/>
  <c r="J256" i="5"/>
  <c r="L256" i="5"/>
  <c r="K256" i="5"/>
  <c r="F243" i="5"/>
  <c r="E243" i="5"/>
  <c r="I243" i="5"/>
  <c r="J243" i="5"/>
  <c r="F249" i="5"/>
  <c r="E249" i="5"/>
  <c r="I249" i="5"/>
  <c r="J249" i="5"/>
  <c r="F255" i="5"/>
  <c r="E255" i="5"/>
  <c r="I255" i="5"/>
  <c r="J255" i="5"/>
  <c r="L255" i="5"/>
  <c r="K255" i="5"/>
  <c r="F242" i="5"/>
  <c r="E242" i="5"/>
  <c r="I242" i="5"/>
  <c r="J242" i="5"/>
  <c r="F248" i="5"/>
  <c r="E248" i="5"/>
  <c r="I248" i="5"/>
  <c r="J248" i="5"/>
  <c r="F254" i="5"/>
  <c r="E254" i="5"/>
  <c r="I254" i="5"/>
  <c r="J254" i="5"/>
  <c r="L254" i="5"/>
  <c r="K254" i="5"/>
  <c r="F229" i="5"/>
  <c r="E229" i="5"/>
  <c r="I229" i="5"/>
  <c r="J229" i="5"/>
  <c r="F235" i="5"/>
  <c r="E235" i="5"/>
  <c r="I235" i="5"/>
  <c r="J235" i="5"/>
  <c r="F241" i="5"/>
  <c r="E241" i="5"/>
  <c r="I241" i="5"/>
  <c r="J241" i="5"/>
  <c r="L241" i="5"/>
  <c r="K241" i="5"/>
  <c r="F228" i="5"/>
  <c r="E228" i="5"/>
  <c r="I228" i="5"/>
  <c r="J228" i="5"/>
  <c r="F234" i="5"/>
  <c r="E234" i="5"/>
  <c r="I234" i="5"/>
  <c r="J234" i="5"/>
  <c r="F240" i="5"/>
  <c r="E240" i="5"/>
  <c r="I240" i="5"/>
  <c r="J240" i="5"/>
  <c r="L240" i="5"/>
  <c r="K240" i="5"/>
  <c r="F227" i="5"/>
  <c r="E227" i="5"/>
  <c r="I227" i="5"/>
  <c r="J227" i="5"/>
  <c r="F233" i="5"/>
  <c r="E233" i="5"/>
  <c r="I233" i="5"/>
  <c r="J233" i="5"/>
  <c r="F239" i="5"/>
  <c r="E239" i="5"/>
  <c r="I239" i="5"/>
  <c r="J239" i="5"/>
  <c r="L239" i="5"/>
  <c r="K239" i="5"/>
  <c r="F226" i="5"/>
  <c r="E226" i="5"/>
  <c r="I226" i="5"/>
  <c r="J226" i="5"/>
  <c r="F232" i="5"/>
  <c r="E232" i="5"/>
  <c r="I232" i="5"/>
  <c r="J232" i="5"/>
  <c r="F238" i="5"/>
  <c r="E238" i="5"/>
  <c r="I238" i="5"/>
  <c r="J238" i="5"/>
  <c r="L238" i="5"/>
  <c r="K238" i="5"/>
  <c r="F225" i="5"/>
  <c r="E225" i="5"/>
  <c r="I225" i="5"/>
  <c r="J225" i="5"/>
  <c r="F231" i="5"/>
  <c r="E231" i="5"/>
  <c r="I231" i="5"/>
  <c r="J231" i="5"/>
  <c r="F237" i="5"/>
  <c r="E237" i="5"/>
  <c r="I237" i="5"/>
  <c r="J237" i="5"/>
  <c r="L237" i="5"/>
  <c r="K237" i="5"/>
  <c r="F224" i="5"/>
  <c r="E224" i="5"/>
  <c r="I224" i="5"/>
  <c r="J224" i="5"/>
  <c r="F230" i="5"/>
  <c r="E230" i="5"/>
  <c r="I230" i="5"/>
  <c r="J230" i="5"/>
  <c r="F236" i="5"/>
  <c r="E236" i="5"/>
  <c r="I236" i="5"/>
  <c r="J236" i="5"/>
  <c r="L236" i="5"/>
  <c r="K236" i="5"/>
  <c r="F211" i="5"/>
  <c r="E211" i="5"/>
  <c r="I211" i="5"/>
  <c r="J211" i="5"/>
  <c r="F217" i="5"/>
  <c r="E217" i="5"/>
  <c r="I217" i="5"/>
  <c r="J217" i="5"/>
  <c r="F223" i="5"/>
  <c r="E223" i="5"/>
  <c r="I223" i="5"/>
  <c r="J223" i="5"/>
  <c r="L223" i="5"/>
  <c r="K223" i="5"/>
  <c r="F210" i="5"/>
  <c r="E210" i="5"/>
  <c r="I210" i="5"/>
  <c r="J210" i="5"/>
  <c r="F216" i="5"/>
  <c r="E216" i="5"/>
  <c r="I216" i="5"/>
  <c r="J216" i="5"/>
  <c r="F222" i="5"/>
  <c r="E222" i="5"/>
  <c r="I222" i="5"/>
  <c r="J222" i="5"/>
  <c r="L222" i="5"/>
  <c r="K222" i="5"/>
  <c r="F209" i="5"/>
  <c r="E209" i="5"/>
  <c r="I209" i="5"/>
  <c r="J209" i="5"/>
  <c r="F215" i="5"/>
  <c r="E215" i="5"/>
  <c r="I215" i="5"/>
  <c r="J215" i="5"/>
  <c r="F221" i="5"/>
  <c r="E221" i="5"/>
  <c r="I221" i="5"/>
  <c r="J221" i="5"/>
  <c r="L221" i="5"/>
  <c r="K221" i="5"/>
  <c r="F208" i="5"/>
  <c r="E208" i="5"/>
  <c r="I208" i="5"/>
  <c r="J208" i="5"/>
  <c r="F214" i="5"/>
  <c r="E214" i="5"/>
  <c r="I214" i="5"/>
  <c r="J214" i="5"/>
  <c r="F220" i="5"/>
  <c r="E220" i="5"/>
  <c r="I220" i="5"/>
  <c r="J220" i="5"/>
  <c r="L220" i="5"/>
  <c r="K220" i="5"/>
  <c r="F207" i="5"/>
  <c r="E207" i="5"/>
  <c r="I207" i="5"/>
  <c r="J207" i="5"/>
  <c r="F213" i="5"/>
  <c r="E213" i="5"/>
  <c r="I213" i="5"/>
  <c r="J213" i="5"/>
  <c r="F219" i="5"/>
  <c r="E219" i="5"/>
  <c r="I219" i="5"/>
  <c r="J219" i="5"/>
  <c r="L219" i="5"/>
  <c r="K219" i="5"/>
  <c r="F206" i="5"/>
  <c r="E206" i="5"/>
  <c r="I206" i="5"/>
  <c r="J206" i="5"/>
  <c r="F212" i="5"/>
  <c r="E212" i="5"/>
  <c r="I212" i="5"/>
  <c r="J212" i="5"/>
  <c r="F218" i="5"/>
  <c r="E218" i="5"/>
  <c r="I218" i="5"/>
  <c r="J218" i="5"/>
  <c r="L218" i="5"/>
  <c r="K218" i="5"/>
  <c r="F193" i="5"/>
  <c r="E193" i="5"/>
  <c r="I193" i="5"/>
  <c r="J193" i="5"/>
  <c r="F199" i="5"/>
  <c r="E199" i="5"/>
  <c r="I199" i="5"/>
  <c r="J199" i="5"/>
  <c r="F205" i="5"/>
  <c r="E205" i="5"/>
  <c r="I205" i="5"/>
  <c r="J205" i="5"/>
  <c r="L205" i="5"/>
  <c r="K205" i="5"/>
  <c r="F192" i="5"/>
  <c r="E192" i="5"/>
  <c r="I192" i="5"/>
  <c r="J192" i="5"/>
  <c r="F198" i="5"/>
  <c r="E198" i="5"/>
  <c r="I198" i="5"/>
  <c r="J198" i="5"/>
  <c r="F204" i="5"/>
  <c r="E204" i="5"/>
  <c r="I204" i="5"/>
  <c r="J204" i="5"/>
  <c r="L204" i="5"/>
  <c r="K204" i="5"/>
  <c r="F191" i="5"/>
  <c r="E191" i="5"/>
  <c r="I191" i="5"/>
  <c r="J191" i="5"/>
  <c r="F197" i="5"/>
  <c r="E197" i="5"/>
  <c r="I197" i="5"/>
  <c r="J197" i="5"/>
  <c r="F203" i="5"/>
  <c r="E203" i="5"/>
  <c r="I203" i="5"/>
  <c r="J203" i="5"/>
  <c r="L203" i="5"/>
  <c r="K203" i="5"/>
  <c r="F190" i="5"/>
  <c r="E190" i="5"/>
  <c r="I190" i="5"/>
  <c r="J190" i="5"/>
  <c r="F196" i="5"/>
  <c r="E196" i="5"/>
  <c r="I196" i="5"/>
  <c r="J196" i="5"/>
  <c r="F202" i="5"/>
  <c r="E202" i="5"/>
  <c r="I202" i="5"/>
  <c r="J202" i="5"/>
  <c r="L202" i="5"/>
  <c r="K202" i="5"/>
  <c r="F189" i="5"/>
  <c r="E189" i="5"/>
  <c r="I189" i="5"/>
  <c r="J189" i="5"/>
  <c r="F195" i="5"/>
  <c r="E195" i="5"/>
  <c r="I195" i="5"/>
  <c r="J195" i="5"/>
  <c r="F201" i="5"/>
  <c r="E201" i="5"/>
  <c r="I201" i="5"/>
  <c r="J201" i="5"/>
  <c r="L201" i="5"/>
  <c r="K201" i="5"/>
  <c r="F188" i="5"/>
  <c r="E188" i="5"/>
  <c r="I188" i="5"/>
  <c r="J188" i="5"/>
  <c r="F194" i="5"/>
  <c r="E194" i="5"/>
  <c r="I194" i="5"/>
  <c r="J194" i="5"/>
  <c r="F200" i="5"/>
  <c r="E200" i="5"/>
  <c r="I200" i="5"/>
  <c r="J200" i="5"/>
  <c r="L200" i="5"/>
  <c r="K200" i="5"/>
  <c r="F175" i="5"/>
  <c r="E175" i="5"/>
  <c r="I175" i="5"/>
  <c r="J175" i="5"/>
  <c r="F181" i="5"/>
  <c r="E181" i="5"/>
  <c r="I181" i="5"/>
  <c r="J181" i="5"/>
  <c r="F187" i="5"/>
  <c r="E187" i="5"/>
  <c r="I187" i="5"/>
  <c r="J187" i="5"/>
  <c r="L187" i="5"/>
  <c r="K187" i="5"/>
  <c r="F174" i="5"/>
  <c r="E174" i="5"/>
  <c r="I174" i="5"/>
  <c r="J174" i="5"/>
  <c r="F180" i="5"/>
  <c r="E180" i="5"/>
  <c r="I180" i="5"/>
  <c r="J180" i="5"/>
  <c r="F186" i="5"/>
  <c r="E186" i="5"/>
  <c r="I186" i="5"/>
  <c r="J186" i="5"/>
  <c r="L186" i="5"/>
  <c r="K186" i="5"/>
  <c r="F173" i="5"/>
  <c r="E173" i="5"/>
  <c r="I173" i="5"/>
  <c r="J173" i="5"/>
  <c r="F179" i="5"/>
  <c r="E179" i="5"/>
  <c r="I179" i="5"/>
  <c r="J179" i="5"/>
  <c r="F185" i="5"/>
  <c r="E185" i="5"/>
  <c r="I185" i="5"/>
  <c r="J185" i="5"/>
  <c r="L185" i="5"/>
  <c r="K185" i="5"/>
  <c r="F172" i="5"/>
  <c r="E172" i="5"/>
  <c r="I172" i="5"/>
  <c r="J172" i="5"/>
  <c r="F178" i="5"/>
  <c r="E178" i="5"/>
  <c r="I178" i="5"/>
  <c r="J178" i="5"/>
  <c r="F184" i="5"/>
  <c r="E184" i="5"/>
  <c r="I184" i="5"/>
  <c r="J184" i="5"/>
  <c r="L184" i="5"/>
  <c r="K184" i="5"/>
  <c r="F171" i="5"/>
  <c r="E171" i="5"/>
  <c r="I171" i="5"/>
  <c r="J171" i="5"/>
  <c r="F177" i="5"/>
  <c r="E177" i="5"/>
  <c r="I177" i="5"/>
  <c r="J177" i="5"/>
  <c r="F183" i="5"/>
  <c r="E183" i="5"/>
  <c r="I183" i="5"/>
  <c r="J183" i="5"/>
  <c r="L183" i="5"/>
  <c r="K183" i="5"/>
  <c r="F170" i="5"/>
  <c r="E170" i="5"/>
  <c r="I170" i="5"/>
  <c r="J170" i="5"/>
  <c r="F176" i="5"/>
  <c r="E176" i="5"/>
  <c r="I176" i="5"/>
  <c r="J176" i="5"/>
  <c r="F182" i="5"/>
  <c r="E182" i="5"/>
  <c r="I182" i="5"/>
  <c r="J182" i="5"/>
  <c r="L182" i="5"/>
  <c r="K182" i="5"/>
  <c r="F157" i="5"/>
  <c r="E157" i="5"/>
  <c r="I157" i="5"/>
  <c r="J157" i="5"/>
  <c r="F163" i="5"/>
  <c r="E163" i="5"/>
  <c r="I163" i="5"/>
  <c r="J163" i="5"/>
  <c r="F169" i="5"/>
  <c r="E169" i="5"/>
  <c r="I169" i="5"/>
  <c r="J169" i="5"/>
  <c r="L169" i="5"/>
  <c r="K169" i="5"/>
  <c r="F156" i="5"/>
  <c r="E156" i="5"/>
  <c r="I156" i="5"/>
  <c r="J156" i="5"/>
  <c r="F162" i="5"/>
  <c r="E162" i="5"/>
  <c r="I162" i="5"/>
  <c r="J162" i="5"/>
  <c r="F168" i="5"/>
  <c r="E168" i="5"/>
  <c r="I168" i="5"/>
  <c r="J168" i="5"/>
  <c r="L168" i="5"/>
  <c r="K168" i="5"/>
  <c r="F155" i="5"/>
  <c r="E155" i="5"/>
  <c r="I155" i="5"/>
  <c r="J155" i="5"/>
  <c r="F161" i="5"/>
  <c r="E161" i="5"/>
  <c r="I161" i="5"/>
  <c r="J161" i="5"/>
  <c r="F167" i="5"/>
  <c r="E167" i="5"/>
  <c r="I167" i="5"/>
  <c r="J167" i="5"/>
  <c r="L167" i="5"/>
  <c r="K167" i="5"/>
  <c r="F154" i="5"/>
  <c r="E154" i="5"/>
  <c r="I154" i="5"/>
  <c r="J154" i="5"/>
  <c r="F160" i="5"/>
  <c r="E160" i="5"/>
  <c r="I160" i="5"/>
  <c r="J160" i="5"/>
  <c r="F166" i="5"/>
  <c r="E166" i="5"/>
  <c r="I166" i="5"/>
  <c r="J166" i="5"/>
  <c r="L166" i="5"/>
  <c r="K166" i="5"/>
  <c r="F153" i="5"/>
  <c r="E153" i="5"/>
  <c r="I153" i="5"/>
  <c r="J153" i="5"/>
  <c r="F159" i="5"/>
  <c r="E159" i="5"/>
  <c r="I159" i="5"/>
  <c r="J159" i="5"/>
  <c r="F165" i="5"/>
  <c r="E165" i="5"/>
  <c r="I165" i="5"/>
  <c r="J165" i="5"/>
  <c r="L165" i="5"/>
  <c r="K165" i="5"/>
  <c r="F152" i="5"/>
  <c r="E152" i="5"/>
  <c r="I152" i="5"/>
  <c r="J152" i="5"/>
  <c r="F158" i="5"/>
  <c r="E158" i="5"/>
  <c r="I158" i="5"/>
  <c r="J158" i="5"/>
  <c r="F164" i="5"/>
  <c r="E164" i="5"/>
  <c r="I164" i="5"/>
  <c r="J164" i="5"/>
  <c r="L164" i="5"/>
  <c r="K164" i="5"/>
  <c r="F139" i="5"/>
  <c r="E139" i="5"/>
  <c r="I139" i="5"/>
  <c r="J139" i="5"/>
  <c r="F145" i="5"/>
  <c r="E145" i="5"/>
  <c r="I145" i="5"/>
  <c r="J145" i="5"/>
  <c r="F151" i="5"/>
  <c r="E151" i="5"/>
  <c r="I151" i="5"/>
  <c r="J151" i="5"/>
  <c r="L151" i="5"/>
  <c r="K151" i="5"/>
  <c r="F138" i="5"/>
  <c r="E138" i="5"/>
  <c r="I138" i="5"/>
  <c r="J138" i="5"/>
  <c r="F144" i="5"/>
  <c r="E144" i="5"/>
  <c r="I144" i="5"/>
  <c r="J144" i="5"/>
  <c r="F150" i="5"/>
  <c r="E150" i="5"/>
  <c r="I150" i="5"/>
  <c r="J150" i="5"/>
  <c r="L150" i="5"/>
  <c r="K150" i="5"/>
  <c r="F137" i="5"/>
  <c r="E137" i="5"/>
  <c r="I137" i="5"/>
  <c r="J137" i="5"/>
  <c r="F143" i="5"/>
  <c r="E143" i="5"/>
  <c r="I143" i="5"/>
  <c r="J143" i="5"/>
  <c r="F149" i="5"/>
  <c r="E149" i="5"/>
  <c r="I149" i="5"/>
  <c r="J149" i="5"/>
  <c r="L149" i="5"/>
  <c r="K149" i="5"/>
  <c r="F136" i="5"/>
  <c r="E136" i="5"/>
  <c r="I136" i="5"/>
  <c r="J136" i="5"/>
  <c r="F142" i="5"/>
  <c r="E142" i="5"/>
  <c r="I142" i="5"/>
  <c r="J142" i="5"/>
  <c r="F148" i="5"/>
  <c r="E148" i="5"/>
  <c r="I148" i="5"/>
  <c r="J148" i="5"/>
  <c r="L148" i="5"/>
  <c r="K148" i="5"/>
  <c r="F135" i="5"/>
  <c r="E135" i="5"/>
  <c r="I135" i="5"/>
  <c r="J135" i="5"/>
  <c r="F141" i="5"/>
  <c r="E141" i="5"/>
  <c r="I141" i="5"/>
  <c r="J141" i="5"/>
  <c r="F147" i="5"/>
  <c r="E147" i="5"/>
  <c r="I147" i="5"/>
  <c r="J147" i="5"/>
  <c r="L147" i="5"/>
  <c r="K147" i="5"/>
  <c r="F134" i="5"/>
  <c r="E134" i="5"/>
  <c r="I134" i="5"/>
  <c r="J134" i="5"/>
  <c r="F140" i="5"/>
  <c r="E140" i="5"/>
  <c r="I140" i="5"/>
  <c r="J140" i="5"/>
  <c r="F146" i="5"/>
  <c r="E146" i="5"/>
  <c r="I146" i="5"/>
  <c r="J146" i="5"/>
  <c r="L146" i="5"/>
  <c r="K146" i="5"/>
  <c r="F121" i="5"/>
  <c r="E121" i="5"/>
  <c r="I121" i="5"/>
  <c r="J121" i="5"/>
  <c r="F127" i="5"/>
  <c r="E127" i="5"/>
  <c r="I127" i="5"/>
  <c r="J127" i="5"/>
  <c r="F133" i="5"/>
  <c r="E133" i="5"/>
  <c r="I133" i="5"/>
  <c r="J133" i="5"/>
  <c r="L133" i="5"/>
  <c r="K133" i="5"/>
  <c r="F120" i="5"/>
  <c r="E120" i="5"/>
  <c r="I120" i="5"/>
  <c r="J120" i="5"/>
  <c r="F126" i="5"/>
  <c r="E126" i="5"/>
  <c r="I126" i="5"/>
  <c r="J126" i="5"/>
  <c r="F132" i="5"/>
  <c r="E132" i="5"/>
  <c r="I132" i="5"/>
  <c r="J132" i="5"/>
  <c r="L132" i="5"/>
  <c r="K132" i="5"/>
  <c r="F119" i="5"/>
  <c r="E119" i="5"/>
  <c r="I119" i="5"/>
  <c r="J119" i="5"/>
  <c r="F125" i="5"/>
  <c r="E125" i="5"/>
  <c r="I125" i="5"/>
  <c r="J125" i="5"/>
  <c r="F131" i="5"/>
  <c r="E131" i="5"/>
  <c r="I131" i="5"/>
  <c r="J131" i="5"/>
  <c r="L131" i="5"/>
  <c r="K131" i="5"/>
  <c r="F118" i="5"/>
  <c r="E118" i="5"/>
  <c r="I118" i="5"/>
  <c r="J118" i="5"/>
  <c r="F124" i="5"/>
  <c r="E124" i="5"/>
  <c r="I124" i="5"/>
  <c r="J124" i="5"/>
  <c r="F130" i="5"/>
  <c r="E130" i="5"/>
  <c r="I130" i="5"/>
  <c r="J130" i="5"/>
  <c r="L130" i="5"/>
  <c r="K130" i="5"/>
  <c r="F117" i="5"/>
  <c r="E117" i="5"/>
  <c r="I117" i="5"/>
  <c r="J117" i="5"/>
  <c r="F123" i="5"/>
  <c r="E123" i="5"/>
  <c r="I123" i="5"/>
  <c r="J123" i="5"/>
  <c r="F129" i="5"/>
  <c r="E129" i="5"/>
  <c r="I129" i="5"/>
  <c r="J129" i="5"/>
  <c r="L129" i="5"/>
  <c r="K129" i="5"/>
  <c r="F116" i="5"/>
  <c r="E116" i="5"/>
  <c r="I116" i="5"/>
  <c r="J116" i="5"/>
  <c r="F122" i="5"/>
  <c r="E122" i="5"/>
  <c r="I122" i="5"/>
  <c r="J122" i="5"/>
  <c r="F128" i="5"/>
  <c r="E128" i="5"/>
  <c r="I128" i="5"/>
  <c r="J128" i="5"/>
  <c r="L128" i="5"/>
  <c r="K128" i="5"/>
  <c r="F101" i="5"/>
  <c r="E101" i="5"/>
  <c r="I101" i="5"/>
  <c r="J101" i="5"/>
  <c r="F107" i="5"/>
  <c r="E107" i="5"/>
  <c r="I107" i="5"/>
  <c r="J107" i="5"/>
  <c r="F113" i="5"/>
  <c r="E113" i="5"/>
  <c r="I113" i="5"/>
  <c r="J113" i="5"/>
  <c r="L113" i="5"/>
  <c r="K113" i="5"/>
  <c r="F100" i="5"/>
  <c r="E100" i="5"/>
  <c r="I100" i="5"/>
  <c r="J100" i="5"/>
  <c r="F106" i="5"/>
  <c r="E106" i="5"/>
  <c r="I106" i="5"/>
  <c r="J106" i="5"/>
  <c r="F112" i="5"/>
  <c r="E112" i="5"/>
  <c r="I112" i="5"/>
  <c r="J112" i="5"/>
  <c r="L112" i="5"/>
  <c r="K112" i="5"/>
  <c r="F99" i="5"/>
  <c r="E99" i="5"/>
  <c r="I99" i="5"/>
  <c r="J99" i="5"/>
  <c r="F105" i="5"/>
  <c r="E105" i="5"/>
  <c r="I105" i="5"/>
  <c r="J105" i="5"/>
  <c r="F111" i="5"/>
  <c r="E111" i="5"/>
  <c r="I111" i="5"/>
  <c r="J111" i="5"/>
  <c r="L111" i="5"/>
  <c r="K111" i="5"/>
  <c r="F98" i="5"/>
  <c r="E98" i="5"/>
  <c r="I98" i="5"/>
  <c r="J98" i="5"/>
  <c r="F104" i="5"/>
  <c r="E104" i="5"/>
  <c r="I104" i="5"/>
  <c r="J104" i="5"/>
  <c r="F110" i="5"/>
  <c r="E110" i="5"/>
  <c r="I110" i="5"/>
  <c r="J110" i="5"/>
  <c r="L110" i="5"/>
  <c r="K110" i="5"/>
  <c r="F97" i="5"/>
  <c r="E97" i="5"/>
  <c r="I97" i="5"/>
  <c r="J97" i="5"/>
  <c r="F103" i="5"/>
  <c r="E103" i="5"/>
  <c r="I103" i="5"/>
  <c r="J103" i="5"/>
  <c r="F109" i="5"/>
  <c r="E109" i="5"/>
  <c r="I109" i="5"/>
  <c r="J109" i="5"/>
  <c r="L109" i="5"/>
  <c r="K109" i="5"/>
  <c r="F96" i="5"/>
  <c r="E96" i="5"/>
  <c r="I96" i="5"/>
  <c r="J96" i="5"/>
  <c r="F102" i="5"/>
  <c r="E102" i="5"/>
  <c r="I102" i="5"/>
  <c r="J102" i="5"/>
  <c r="F108" i="5"/>
  <c r="E108" i="5"/>
  <c r="I108" i="5"/>
  <c r="J108" i="5"/>
  <c r="L108" i="5"/>
  <c r="K108" i="5"/>
  <c r="F83" i="5"/>
  <c r="E83" i="5"/>
  <c r="I83" i="5"/>
  <c r="J83" i="5"/>
  <c r="F89" i="5"/>
  <c r="E89" i="5"/>
  <c r="I89" i="5"/>
  <c r="J89" i="5"/>
  <c r="F95" i="5"/>
  <c r="E95" i="5"/>
  <c r="I95" i="5"/>
  <c r="J95" i="5"/>
  <c r="L95" i="5"/>
  <c r="K95" i="5"/>
  <c r="F82" i="5"/>
  <c r="E82" i="5"/>
  <c r="I82" i="5"/>
  <c r="J82" i="5"/>
  <c r="F88" i="5"/>
  <c r="E88" i="5"/>
  <c r="I88" i="5"/>
  <c r="J88" i="5"/>
  <c r="F94" i="5"/>
  <c r="E94" i="5"/>
  <c r="I94" i="5"/>
  <c r="J94" i="5"/>
  <c r="L94" i="5"/>
  <c r="K94" i="5"/>
  <c r="F81" i="5"/>
  <c r="E81" i="5"/>
  <c r="I81" i="5"/>
  <c r="J81" i="5"/>
  <c r="F87" i="5"/>
  <c r="E87" i="5"/>
  <c r="I87" i="5"/>
  <c r="J87" i="5"/>
  <c r="F93" i="5"/>
  <c r="E93" i="5"/>
  <c r="I93" i="5"/>
  <c r="J93" i="5"/>
  <c r="L93" i="5"/>
  <c r="K93" i="5"/>
  <c r="F80" i="5"/>
  <c r="E80" i="5"/>
  <c r="I80" i="5"/>
  <c r="J80" i="5"/>
  <c r="F86" i="5"/>
  <c r="E86" i="5"/>
  <c r="I86" i="5"/>
  <c r="J86" i="5"/>
  <c r="F92" i="5"/>
  <c r="E92" i="5"/>
  <c r="I92" i="5"/>
  <c r="J92" i="5"/>
  <c r="L92" i="5"/>
  <c r="K92" i="5"/>
  <c r="F79" i="5"/>
  <c r="E79" i="5"/>
  <c r="I79" i="5"/>
  <c r="J79" i="5"/>
  <c r="F85" i="5"/>
  <c r="E85" i="5"/>
  <c r="I85" i="5"/>
  <c r="J85" i="5"/>
  <c r="F91" i="5"/>
  <c r="E91" i="5"/>
  <c r="I91" i="5"/>
  <c r="J91" i="5"/>
  <c r="L91" i="5"/>
  <c r="K91" i="5"/>
  <c r="F78" i="5"/>
  <c r="E78" i="5"/>
  <c r="I78" i="5"/>
  <c r="J78" i="5"/>
  <c r="F84" i="5"/>
  <c r="E84" i="5"/>
  <c r="I84" i="5"/>
  <c r="J84" i="5"/>
  <c r="F90" i="5"/>
  <c r="E90" i="5"/>
  <c r="I90" i="5"/>
  <c r="J90" i="5"/>
  <c r="L90" i="5"/>
  <c r="K90" i="5"/>
  <c r="F65" i="5"/>
  <c r="E65" i="5"/>
  <c r="I65" i="5"/>
  <c r="J65" i="5"/>
  <c r="F71" i="5"/>
  <c r="E71" i="5"/>
  <c r="I71" i="5"/>
  <c r="J71" i="5"/>
  <c r="F77" i="5"/>
  <c r="E77" i="5"/>
  <c r="I77" i="5"/>
  <c r="J77" i="5"/>
  <c r="L77" i="5"/>
  <c r="K77" i="5"/>
  <c r="F64" i="5"/>
  <c r="E64" i="5"/>
  <c r="I64" i="5"/>
  <c r="J64" i="5"/>
  <c r="F70" i="5"/>
  <c r="E70" i="5"/>
  <c r="I70" i="5"/>
  <c r="J70" i="5"/>
  <c r="F76" i="5"/>
  <c r="E76" i="5"/>
  <c r="I76" i="5"/>
  <c r="J76" i="5"/>
  <c r="L76" i="5"/>
  <c r="K76" i="5"/>
  <c r="F63" i="5"/>
  <c r="E63" i="5"/>
  <c r="I63" i="5"/>
  <c r="J63" i="5"/>
  <c r="F69" i="5"/>
  <c r="E69" i="5"/>
  <c r="I69" i="5"/>
  <c r="J69" i="5"/>
  <c r="F75" i="5"/>
  <c r="E75" i="5"/>
  <c r="I75" i="5"/>
  <c r="J75" i="5"/>
  <c r="L75" i="5"/>
  <c r="K75" i="5"/>
  <c r="F62" i="5"/>
  <c r="E62" i="5"/>
  <c r="I62" i="5"/>
  <c r="J62" i="5"/>
  <c r="F68" i="5"/>
  <c r="E68" i="5"/>
  <c r="I68" i="5"/>
  <c r="J68" i="5"/>
  <c r="F74" i="5"/>
  <c r="E74" i="5"/>
  <c r="I74" i="5"/>
  <c r="J74" i="5"/>
  <c r="L74" i="5"/>
  <c r="K74" i="5"/>
  <c r="F61" i="5"/>
  <c r="E61" i="5"/>
  <c r="I61" i="5"/>
  <c r="J61" i="5"/>
  <c r="F67" i="5"/>
  <c r="E67" i="5"/>
  <c r="I67" i="5"/>
  <c r="J67" i="5"/>
  <c r="F73" i="5"/>
  <c r="E73" i="5"/>
  <c r="I73" i="5"/>
  <c r="J73" i="5"/>
  <c r="L73" i="5"/>
  <c r="K73" i="5"/>
  <c r="F60" i="5"/>
  <c r="E60" i="5"/>
  <c r="I60" i="5"/>
  <c r="J60" i="5"/>
  <c r="F66" i="5"/>
  <c r="E66" i="5"/>
  <c r="I66" i="5"/>
  <c r="J66" i="5"/>
  <c r="F72" i="5"/>
  <c r="E72" i="5"/>
  <c r="I72" i="5"/>
  <c r="J72" i="5"/>
  <c r="L72" i="5"/>
  <c r="K72" i="5"/>
  <c r="F47" i="5"/>
  <c r="E47" i="5"/>
  <c r="I47" i="5"/>
  <c r="J47" i="5"/>
  <c r="F53" i="5"/>
  <c r="E53" i="5"/>
  <c r="I53" i="5"/>
  <c r="J53" i="5"/>
  <c r="F59" i="5"/>
  <c r="E59" i="5"/>
  <c r="I59" i="5"/>
  <c r="J59" i="5"/>
  <c r="L59" i="5"/>
  <c r="K59" i="5"/>
  <c r="F46" i="5"/>
  <c r="E46" i="5"/>
  <c r="I46" i="5"/>
  <c r="J46" i="5"/>
  <c r="F52" i="5"/>
  <c r="E52" i="5"/>
  <c r="I52" i="5"/>
  <c r="J52" i="5"/>
  <c r="F58" i="5"/>
  <c r="E58" i="5"/>
  <c r="I58" i="5"/>
  <c r="J58" i="5"/>
  <c r="L58" i="5"/>
  <c r="K58" i="5"/>
  <c r="F45" i="5"/>
  <c r="E45" i="5"/>
  <c r="I45" i="5"/>
  <c r="J45" i="5"/>
  <c r="F51" i="5"/>
  <c r="E51" i="5"/>
  <c r="I51" i="5"/>
  <c r="J51" i="5"/>
  <c r="F57" i="5"/>
  <c r="E57" i="5"/>
  <c r="I57" i="5"/>
  <c r="J57" i="5"/>
  <c r="L57" i="5"/>
  <c r="K57" i="5"/>
  <c r="F44" i="5"/>
  <c r="E44" i="5"/>
  <c r="I44" i="5"/>
  <c r="J44" i="5"/>
  <c r="F50" i="5"/>
  <c r="E50" i="5"/>
  <c r="I50" i="5"/>
  <c r="J50" i="5"/>
  <c r="F56" i="5"/>
  <c r="E56" i="5"/>
  <c r="I56" i="5"/>
  <c r="J56" i="5"/>
  <c r="L56" i="5"/>
  <c r="K56" i="5"/>
  <c r="F43" i="5"/>
  <c r="E43" i="5"/>
  <c r="I43" i="5"/>
  <c r="J43" i="5"/>
  <c r="F49" i="5"/>
  <c r="E49" i="5"/>
  <c r="I49" i="5"/>
  <c r="J49" i="5"/>
  <c r="F55" i="5"/>
  <c r="E55" i="5"/>
  <c r="I55" i="5"/>
  <c r="J55" i="5"/>
  <c r="L55" i="5"/>
  <c r="K55" i="5"/>
  <c r="F42" i="5"/>
  <c r="E42" i="5"/>
  <c r="I42" i="5"/>
  <c r="J42" i="5"/>
  <c r="F48" i="5"/>
  <c r="E48" i="5"/>
  <c r="I48" i="5"/>
  <c r="J48" i="5"/>
  <c r="F54" i="5"/>
  <c r="E54" i="5"/>
  <c r="I54" i="5"/>
  <c r="J54" i="5"/>
  <c r="L54" i="5"/>
  <c r="K54" i="5"/>
  <c r="F29" i="5"/>
  <c r="E29" i="5"/>
  <c r="I29" i="5"/>
  <c r="J29" i="5"/>
  <c r="F35" i="5"/>
  <c r="E35" i="5"/>
  <c r="I35" i="5"/>
  <c r="J35" i="5"/>
  <c r="F41" i="5"/>
  <c r="E41" i="5"/>
  <c r="I41" i="5"/>
  <c r="J41" i="5"/>
  <c r="L41" i="5"/>
  <c r="K41" i="5"/>
  <c r="F28" i="5"/>
  <c r="E28" i="5"/>
  <c r="I28" i="5"/>
  <c r="J28" i="5"/>
  <c r="F34" i="5"/>
  <c r="E34" i="5"/>
  <c r="I34" i="5"/>
  <c r="J34" i="5"/>
  <c r="F40" i="5"/>
  <c r="E40" i="5"/>
  <c r="I40" i="5"/>
  <c r="J40" i="5"/>
  <c r="L40" i="5"/>
  <c r="K40" i="5"/>
  <c r="F27" i="5"/>
  <c r="E27" i="5"/>
  <c r="I27" i="5"/>
  <c r="J27" i="5"/>
  <c r="F33" i="5"/>
  <c r="E33" i="5"/>
  <c r="I33" i="5"/>
  <c r="J33" i="5"/>
  <c r="F39" i="5"/>
  <c r="E39" i="5"/>
  <c r="I39" i="5"/>
  <c r="J39" i="5"/>
  <c r="L39" i="5"/>
  <c r="K39" i="5"/>
  <c r="F26" i="5"/>
  <c r="E26" i="5"/>
  <c r="I26" i="5"/>
  <c r="J26" i="5"/>
  <c r="F32" i="5"/>
  <c r="E32" i="5"/>
  <c r="I32" i="5"/>
  <c r="J32" i="5"/>
  <c r="F38" i="5"/>
  <c r="E38" i="5"/>
  <c r="I38" i="5"/>
  <c r="J38" i="5"/>
  <c r="L38" i="5"/>
  <c r="K38" i="5"/>
  <c r="F25" i="5"/>
  <c r="E25" i="5"/>
  <c r="I25" i="5"/>
  <c r="J25" i="5"/>
  <c r="F31" i="5"/>
  <c r="E31" i="5"/>
  <c r="I31" i="5"/>
  <c r="J31" i="5"/>
  <c r="F37" i="5"/>
  <c r="E37" i="5"/>
  <c r="I37" i="5"/>
  <c r="J37" i="5"/>
  <c r="L37" i="5"/>
  <c r="K37" i="5"/>
  <c r="F24" i="5"/>
  <c r="E24" i="5"/>
  <c r="I24" i="5"/>
  <c r="J24" i="5"/>
  <c r="F30" i="5"/>
  <c r="E30" i="5"/>
  <c r="I30" i="5"/>
  <c r="J30" i="5"/>
  <c r="F36" i="5"/>
  <c r="E36" i="5"/>
  <c r="I36" i="5"/>
  <c r="J36" i="5"/>
  <c r="L36" i="5"/>
  <c r="K36" i="5"/>
  <c r="F8" i="5"/>
  <c r="E8" i="5"/>
  <c r="I8" i="5"/>
  <c r="J8" i="5"/>
  <c r="F14" i="5"/>
  <c r="E14" i="5"/>
  <c r="I14" i="5"/>
  <c r="J14" i="5"/>
  <c r="F20" i="5"/>
  <c r="E20" i="5"/>
  <c r="I20" i="5"/>
  <c r="J20" i="5"/>
  <c r="K20" i="5"/>
  <c r="L20" i="5"/>
  <c r="F9" i="5"/>
  <c r="E9" i="5"/>
  <c r="I9" i="5"/>
  <c r="J9" i="5"/>
  <c r="F15" i="5"/>
  <c r="E15" i="5"/>
  <c r="I15" i="5"/>
  <c r="J15" i="5"/>
  <c r="F21" i="5"/>
  <c r="E21" i="5"/>
  <c r="I21" i="5"/>
  <c r="J21" i="5"/>
  <c r="K21" i="5"/>
  <c r="L21" i="5"/>
  <c r="F10" i="5"/>
  <c r="E10" i="5"/>
  <c r="I10" i="5"/>
  <c r="J10" i="5"/>
  <c r="F16" i="5"/>
  <c r="E16" i="5"/>
  <c r="I16" i="5"/>
  <c r="J16" i="5"/>
  <c r="F22" i="5"/>
  <c r="E22" i="5"/>
  <c r="I22" i="5"/>
  <c r="J22" i="5"/>
  <c r="K22" i="5"/>
  <c r="L22" i="5"/>
  <c r="F11" i="5"/>
  <c r="E11" i="5"/>
  <c r="I11" i="5"/>
  <c r="J11" i="5"/>
  <c r="F17" i="5"/>
  <c r="E17" i="5"/>
  <c r="I17" i="5"/>
  <c r="J17" i="5"/>
  <c r="F23" i="5"/>
  <c r="E23" i="5"/>
  <c r="I23" i="5"/>
  <c r="J23" i="5"/>
  <c r="K23" i="5"/>
  <c r="L23" i="5"/>
  <c r="F7" i="5"/>
  <c r="E7" i="5"/>
  <c r="I7" i="5"/>
  <c r="J7" i="5"/>
  <c r="F13" i="5"/>
  <c r="E13" i="5"/>
  <c r="I13" i="5"/>
  <c r="J13" i="5"/>
  <c r="F19" i="5"/>
  <c r="E19" i="5"/>
  <c r="I19" i="5"/>
  <c r="J19" i="5"/>
  <c r="K19" i="5"/>
  <c r="L19" i="5"/>
  <c r="L18" i="5"/>
  <c r="F314" i="5"/>
  <c r="F320" i="5"/>
  <c r="E320" i="5"/>
  <c r="F326" i="5"/>
  <c r="E326" i="5"/>
  <c r="E314" i="5"/>
  <c r="J326" i="5"/>
  <c r="J320" i="5"/>
  <c r="J314" i="5"/>
</calcChain>
</file>

<file path=xl/sharedStrings.xml><?xml version="1.0" encoding="utf-8"?>
<sst xmlns="http://schemas.openxmlformats.org/spreadsheetml/2006/main" count="538" uniqueCount="390">
  <si>
    <t>W66</t>
    <phoneticPr fontId="2" type="noConversion"/>
  </si>
  <si>
    <t>W70</t>
    <phoneticPr fontId="2" type="noConversion"/>
  </si>
  <si>
    <t>W69</t>
    <phoneticPr fontId="2" type="noConversion"/>
  </si>
  <si>
    <t>W71</t>
    <phoneticPr fontId="2" type="noConversion"/>
  </si>
  <si>
    <t>W80</t>
    <phoneticPr fontId="2" type="noConversion"/>
  </si>
  <si>
    <t>W72</t>
    <phoneticPr fontId="2" type="noConversion"/>
  </si>
  <si>
    <t>W79</t>
    <phoneticPr fontId="2" type="noConversion"/>
  </si>
  <si>
    <t>W78</t>
    <phoneticPr fontId="2" type="noConversion"/>
  </si>
  <si>
    <t>W75</t>
    <phoneticPr fontId="2" type="noConversion"/>
  </si>
  <si>
    <t>W74</t>
    <phoneticPr fontId="2" type="noConversion"/>
  </si>
  <si>
    <t>W64</t>
    <phoneticPr fontId="2" type="noConversion"/>
  </si>
  <si>
    <t>W56fish</t>
    <phoneticPr fontId="2" type="noConversion"/>
  </si>
  <si>
    <t>Li</t>
  </si>
  <si>
    <t>Na</t>
  </si>
  <si>
    <t>Ca</t>
  </si>
  <si>
    <t xml:space="preserve">Mg </t>
  </si>
  <si>
    <t>K</t>
  </si>
  <si>
    <t>‰</t>
    <phoneticPr fontId="2" type="noConversion"/>
  </si>
  <si>
    <t>m</t>
    <phoneticPr fontId="2" type="noConversion"/>
  </si>
  <si>
    <t>Latitude</t>
    <phoneticPr fontId="2" type="noConversion"/>
  </si>
  <si>
    <t>Longitude</t>
    <phoneticPr fontId="2" type="noConversion"/>
  </si>
  <si>
    <t>00°03.27'N</t>
    <phoneticPr fontId="2" type="noConversion"/>
  </si>
  <si>
    <t>48°42.45'W</t>
    <phoneticPr fontId="2" type="noConversion"/>
  </si>
  <si>
    <t>00°01.20'N</t>
    <phoneticPr fontId="2" type="noConversion"/>
  </si>
  <si>
    <t>48°25.02'W</t>
  </si>
  <si>
    <t>00°01.07'N</t>
    <phoneticPr fontId="2" type="noConversion"/>
  </si>
  <si>
    <t>48°25.11'W</t>
  </si>
  <si>
    <t>00°01.72'N</t>
    <phoneticPr fontId="2" type="noConversion"/>
  </si>
  <si>
    <t>48°11.60'W</t>
    <phoneticPr fontId="2" type="noConversion"/>
  </si>
  <si>
    <t>01°16.00'N</t>
    <phoneticPr fontId="2" type="noConversion"/>
  </si>
  <si>
    <t>48°16.71'W</t>
  </si>
  <si>
    <t>00°34.07'N</t>
    <phoneticPr fontId="2" type="noConversion"/>
  </si>
  <si>
    <t>47°59.88'W</t>
  </si>
  <si>
    <t>01°28.77'N</t>
    <phoneticPr fontId="2" type="noConversion"/>
  </si>
  <si>
    <t>48°08.91'W</t>
    <phoneticPr fontId="2" type="noConversion"/>
  </si>
  <si>
    <t>01°34.06'N</t>
    <phoneticPr fontId="2" type="noConversion"/>
  </si>
  <si>
    <t>48°05.65'W</t>
    <phoneticPr fontId="2" type="noConversion"/>
  </si>
  <si>
    <t>01°39.12'N</t>
    <phoneticPr fontId="2" type="noConversion"/>
  </si>
  <si>
    <t>48°02.38'W</t>
    <phoneticPr fontId="2" type="noConversion"/>
  </si>
  <si>
    <t>01°44.22'N</t>
    <phoneticPr fontId="2" type="noConversion"/>
  </si>
  <si>
    <t>47°58.39'W</t>
  </si>
  <si>
    <t>01°56.64'N</t>
    <phoneticPr fontId="2" type="noConversion"/>
  </si>
  <si>
    <t>47°47.33'W</t>
  </si>
  <si>
    <t>02°04.50'N</t>
    <phoneticPr fontId="2" type="noConversion"/>
  </si>
  <si>
    <t>47°40.71'W</t>
  </si>
  <si>
    <t>Temp</t>
    <phoneticPr fontId="2" type="noConversion"/>
  </si>
  <si>
    <t>2sd</t>
    <phoneticPr fontId="2" type="noConversion"/>
  </si>
  <si>
    <t>very low salinity</t>
    <phoneticPr fontId="2" type="noConversion"/>
  </si>
  <si>
    <t>low salinity</t>
    <phoneticPr fontId="2" type="noConversion"/>
  </si>
  <si>
    <t>medium salinity</t>
    <phoneticPr fontId="2" type="noConversion"/>
  </si>
  <si>
    <t>high salinity</t>
    <phoneticPr fontId="2" type="noConversion"/>
  </si>
  <si>
    <t xml:space="preserve">corresponding 67MUC </t>
    <phoneticPr fontId="2" type="noConversion"/>
  </si>
  <si>
    <t xml:space="preserve">corresponding 73MUC </t>
    <phoneticPr fontId="2" type="noConversion"/>
  </si>
  <si>
    <t xml:space="preserve">SPM27 </t>
  </si>
  <si>
    <t xml:space="preserve">SPM28 </t>
  </si>
  <si>
    <t xml:space="preserve">SPM29 </t>
  </si>
  <si>
    <t xml:space="preserve">SPM30 </t>
  </si>
  <si>
    <t xml:space="preserve">SPM31 </t>
  </si>
  <si>
    <t xml:space="preserve">SPM8s </t>
  </si>
  <si>
    <t xml:space="preserve">SPM8d </t>
  </si>
  <si>
    <t xml:space="preserve">24MUC </t>
  </si>
  <si>
    <t xml:space="preserve">85MUC </t>
  </si>
  <si>
    <t xml:space="preserve">117MUC </t>
  </si>
  <si>
    <t xml:space="preserve">41MUC </t>
  </si>
  <si>
    <t xml:space="preserve">89MUC </t>
  </si>
  <si>
    <t xml:space="preserve">108MUC </t>
  </si>
  <si>
    <t xml:space="preserve">93MUC </t>
  </si>
  <si>
    <t xml:space="preserve">67MUC </t>
  </si>
  <si>
    <t xml:space="preserve">73MUC </t>
  </si>
  <si>
    <t>Latitude</t>
  </si>
  <si>
    <t>Longitude</t>
  </si>
  <si>
    <t>01°27.07'N</t>
    <phoneticPr fontId="2" type="noConversion"/>
  </si>
  <si>
    <t>01°26.26'N</t>
    <phoneticPr fontId="2" type="noConversion"/>
  </si>
  <si>
    <t>01°26.36'N</t>
    <phoneticPr fontId="2" type="noConversion"/>
  </si>
  <si>
    <t>01°26.27'N</t>
    <phoneticPr fontId="2" type="noConversion"/>
  </si>
  <si>
    <t>01°27.74'N</t>
    <phoneticPr fontId="2" type="noConversion"/>
  </si>
  <si>
    <t>00°10.46'S</t>
    <phoneticPr fontId="2" type="noConversion"/>
  </si>
  <si>
    <t>49°19.04'W</t>
    <phoneticPr fontId="2" type="noConversion"/>
  </si>
  <si>
    <t>49°16.85'W</t>
    <phoneticPr fontId="2" type="noConversion"/>
  </si>
  <si>
    <t>49°17.21'W</t>
    <phoneticPr fontId="2" type="noConversion"/>
  </si>
  <si>
    <t>49°17.86'W</t>
    <phoneticPr fontId="2" type="noConversion"/>
  </si>
  <si>
    <t>49°15.37'W</t>
    <phoneticPr fontId="2" type="noConversion"/>
  </si>
  <si>
    <t>47°55.41'W</t>
    <phoneticPr fontId="2" type="noConversion"/>
  </si>
  <si>
    <t>Distance from river mouth[1]</t>
    <phoneticPr fontId="2" type="noConversion"/>
  </si>
  <si>
    <t>depth profile[2]</t>
    <phoneticPr fontId="2" type="noConversion"/>
  </si>
  <si>
    <t>m²/g</t>
    <phoneticPr fontId="2" type="noConversion"/>
  </si>
  <si>
    <t>00°57.11'N</t>
    <phoneticPr fontId="2" type="noConversion"/>
  </si>
  <si>
    <t>02°03.05'N</t>
    <phoneticPr fontId="2" type="noConversion"/>
  </si>
  <si>
    <t>02°19.25'N</t>
    <phoneticPr fontId="2" type="noConversion"/>
  </si>
  <si>
    <t>03°56.93'N</t>
    <phoneticPr fontId="2" type="noConversion"/>
  </si>
  <si>
    <t>03°05.65'N</t>
    <phoneticPr fontId="2" type="noConversion"/>
  </si>
  <si>
    <t>03°33.05'N</t>
    <phoneticPr fontId="2" type="noConversion"/>
  </si>
  <si>
    <t>04°43.15'N</t>
    <phoneticPr fontId="2" type="noConversion"/>
  </si>
  <si>
    <t>00°03.29'N</t>
    <phoneticPr fontId="2" type="noConversion"/>
  </si>
  <si>
    <t>00°34.06'N</t>
    <phoneticPr fontId="2" type="noConversion"/>
  </si>
  <si>
    <t>49°38.86'W</t>
    <phoneticPr fontId="2" type="noConversion"/>
  </si>
  <si>
    <t>48°49.93'W</t>
    <phoneticPr fontId="2" type="noConversion"/>
  </si>
  <si>
    <t>48°37.90'W</t>
    <phoneticPr fontId="2" type="noConversion"/>
  </si>
  <si>
    <t>47°36.31'W</t>
    <phoneticPr fontId="2" type="noConversion"/>
  </si>
  <si>
    <t>50°30.46'W</t>
    <phoneticPr fontId="2" type="noConversion"/>
  </si>
  <si>
    <t>50°07.25'W</t>
    <phoneticPr fontId="2" type="noConversion"/>
  </si>
  <si>
    <t>51°22.51'W</t>
    <phoneticPr fontId="2" type="noConversion"/>
  </si>
  <si>
    <t>48°42.37'W</t>
    <phoneticPr fontId="2" type="noConversion"/>
  </si>
  <si>
    <t>47°59.86'W</t>
    <phoneticPr fontId="2" type="noConversion"/>
  </si>
  <si>
    <t>km</t>
    <phoneticPr fontId="2" type="noConversion"/>
  </si>
  <si>
    <t>Towfish</t>
    <phoneticPr fontId="2" type="noConversion"/>
  </si>
  <si>
    <t>CTD</t>
    <phoneticPr fontId="2" type="noConversion"/>
  </si>
  <si>
    <t>00°57.10'N</t>
    <phoneticPr fontId="2" type="noConversion"/>
  </si>
  <si>
    <t>02°03.11'N</t>
    <phoneticPr fontId="2" type="noConversion"/>
  </si>
  <si>
    <t>02°17.70'N</t>
    <phoneticPr fontId="2" type="noConversion"/>
  </si>
  <si>
    <t>02°04.27'N</t>
    <phoneticPr fontId="2" type="noConversion"/>
  </si>
  <si>
    <t>02°04.23'N</t>
    <phoneticPr fontId="2" type="noConversion"/>
  </si>
  <si>
    <t>03°57.46'N</t>
    <phoneticPr fontId="2" type="noConversion"/>
  </si>
  <si>
    <t>03°57.41'N</t>
    <phoneticPr fontId="2" type="noConversion"/>
  </si>
  <si>
    <t>03°57.39'N</t>
    <phoneticPr fontId="2" type="noConversion"/>
  </si>
  <si>
    <t>03°57.32'N</t>
    <phoneticPr fontId="2" type="noConversion"/>
  </si>
  <si>
    <t>03°05.98'N</t>
    <phoneticPr fontId="2" type="noConversion"/>
  </si>
  <si>
    <t>03°32.99'N</t>
    <phoneticPr fontId="2" type="noConversion"/>
  </si>
  <si>
    <t>04°43.38'N</t>
    <phoneticPr fontId="2" type="noConversion"/>
  </si>
  <si>
    <t>49°38.85'W</t>
    <phoneticPr fontId="2" type="noConversion"/>
  </si>
  <si>
    <t>48°49.92'W</t>
    <phoneticPr fontId="2" type="noConversion"/>
  </si>
  <si>
    <t>48°39.11'W</t>
    <phoneticPr fontId="2" type="noConversion"/>
  </si>
  <si>
    <t>48°17.12'W</t>
    <phoneticPr fontId="2" type="noConversion"/>
  </si>
  <si>
    <t>48°17.10'W</t>
    <phoneticPr fontId="2" type="noConversion"/>
  </si>
  <si>
    <t>47°36.27'W</t>
    <phoneticPr fontId="2" type="noConversion"/>
  </si>
  <si>
    <t>47°36.24'W</t>
    <phoneticPr fontId="2" type="noConversion"/>
  </si>
  <si>
    <t>47°36.19'W</t>
    <phoneticPr fontId="2" type="noConversion"/>
  </si>
  <si>
    <t>50°30.13'W</t>
    <phoneticPr fontId="2" type="noConversion"/>
  </si>
  <si>
    <t>50°07.10'W</t>
    <phoneticPr fontId="2" type="noConversion"/>
  </si>
  <si>
    <t>51°22.91'W</t>
    <phoneticPr fontId="2" type="noConversion"/>
  </si>
  <si>
    <t>47°59.88'W</t>
    <phoneticPr fontId="2" type="noConversion"/>
  </si>
  <si>
    <t>Salinity of water</t>
    <phoneticPr fontId="2" type="noConversion"/>
  </si>
  <si>
    <t>SSC</t>
    <phoneticPr fontId="2" type="noConversion"/>
  </si>
  <si>
    <t>g/L</t>
    <phoneticPr fontId="2" type="noConversion"/>
  </si>
  <si>
    <t>ug/g</t>
    <phoneticPr fontId="2" type="noConversion"/>
  </si>
  <si>
    <t>exchangeable</t>
    <phoneticPr fontId="2" type="noConversion"/>
  </si>
  <si>
    <t>oxide+clay</t>
    <phoneticPr fontId="2" type="noConversion"/>
  </si>
  <si>
    <t>‰</t>
  </si>
  <si>
    <t>°C</t>
  </si>
  <si>
    <t>pH</t>
    <phoneticPr fontId="2" type="noConversion"/>
  </si>
  <si>
    <t>Total alkalinity</t>
    <phoneticPr fontId="2" type="noConversion"/>
  </si>
  <si>
    <t xml:space="preserve"> μmol/L</t>
    <phoneticPr fontId="2" type="noConversion"/>
  </si>
  <si>
    <t>μmol/kg</t>
    <phoneticPr fontId="2" type="noConversion"/>
  </si>
  <si>
    <t xml:space="preserve">  Halite NaCl</t>
    <phoneticPr fontId="2" type="noConversion"/>
  </si>
  <si>
    <t xml:space="preserve">  Sylvite KCl</t>
    <phoneticPr fontId="2" type="noConversion"/>
  </si>
  <si>
    <t>Sink1</t>
    <phoneticPr fontId="2" type="noConversion"/>
  </si>
  <si>
    <t>Sink2</t>
    <phoneticPr fontId="2" type="noConversion"/>
  </si>
  <si>
    <t>Sink3</t>
    <phoneticPr fontId="2" type="noConversion"/>
  </si>
  <si>
    <t>Sink4</t>
    <phoneticPr fontId="2" type="noConversion"/>
  </si>
  <si>
    <t>Sink5</t>
    <phoneticPr fontId="2" type="noConversion"/>
  </si>
  <si>
    <t>1 to 8 &amp; 3 to 4</t>
    <phoneticPr fontId="2" type="noConversion"/>
  </si>
  <si>
    <t>none</t>
    <phoneticPr fontId="2" type="noConversion"/>
  </si>
  <si>
    <t>natural samples</t>
    <phoneticPr fontId="2" type="noConversion"/>
  </si>
  <si>
    <t>low temperature basalt alteration</t>
    <phoneticPr fontId="2" type="noConversion"/>
  </si>
  <si>
    <t>experiments</t>
    <phoneticPr fontId="2" type="noConversion"/>
  </si>
  <si>
    <t xml:space="preserve">adsorption by continentally derived clay minerals </t>
    <phoneticPr fontId="2" type="noConversion"/>
  </si>
  <si>
    <t>authigenic clays (perhaps)</t>
    <phoneticPr fontId="2" type="noConversion"/>
  </si>
  <si>
    <t xml:space="preserve"> </t>
    <phoneticPr fontId="2" type="noConversion"/>
  </si>
  <si>
    <t>basalt low temperature alteration</t>
    <phoneticPr fontId="2" type="noConversion"/>
  </si>
  <si>
    <t>1.4 to 7.6</t>
    <phoneticPr fontId="2" type="noConversion"/>
  </si>
  <si>
    <t>7.6 to 25.7</t>
    <phoneticPr fontId="2" type="noConversion"/>
  </si>
  <si>
    <t>3 to 14</t>
    <phoneticPr fontId="2" type="noConversion"/>
  </si>
  <si>
    <t>5 to 19</t>
    <phoneticPr fontId="2" type="noConversion"/>
  </si>
  <si>
    <t>0.2 to 1.8</t>
    <phoneticPr fontId="2" type="noConversion"/>
  </si>
  <si>
    <t>0.1 to 2.5</t>
    <phoneticPr fontId="2" type="noConversion"/>
  </si>
  <si>
    <t>marine carbonate</t>
    <phoneticPr fontId="2" type="noConversion"/>
  </si>
  <si>
    <t>0.3 to 0.6</t>
    <phoneticPr fontId="2" type="noConversion"/>
  </si>
  <si>
    <t>biogenic silica</t>
    <phoneticPr fontId="2" type="noConversion"/>
  </si>
  <si>
    <t>model balance</t>
    <phoneticPr fontId="2" type="noConversion"/>
  </si>
  <si>
    <t>-18.6 to 0.9</t>
    <phoneticPr fontId="2" type="noConversion"/>
  </si>
  <si>
    <t>estuary (basaltic catchment) clay uptake</t>
    <phoneticPr fontId="2" type="noConversion"/>
  </si>
  <si>
    <t>0.84 to 1.4</t>
    <phoneticPr fontId="2" type="noConversion"/>
  </si>
  <si>
    <t>low temperature oceanic crust</t>
    <phoneticPr fontId="2" type="noConversion"/>
  </si>
  <si>
    <t>9.7 to  14.6</t>
    <phoneticPr fontId="2" type="noConversion"/>
  </si>
  <si>
    <t>natural samples and model balance</t>
    <phoneticPr fontId="2" type="noConversion"/>
  </si>
  <si>
    <t>-5 to -21</t>
    <phoneticPr fontId="2" type="noConversion"/>
  </si>
  <si>
    <t>review and model</t>
    <phoneticPr fontId="2" type="noConversion"/>
  </si>
  <si>
    <t>marine sediments</t>
    <phoneticPr fontId="2" type="noConversion"/>
  </si>
  <si>
    <t>0.2 to 0.6</t>
    <phoneticPr fontId="2" type="noConversion"/>
  </si>
  <si>
    <t>-4 to 0</t>
    <phoneticPr fontId="2" type="noConversion"/>
  </si>
  <si>
    <t>natural samples and review model</t>
    <phoneticPr fontId="2" type="noConversion"/>
  </si>
  <si>
    <t>basalt alteration (AOC)</t>
    <phoneticPr fontId="2" type="noConversion"/>
  </si>
  <si>
    <t>experiments and natural samples from references</t>
    <phoneticPr fontId="2" type="noConversion"/>
  </si>
  <si>
    <t>marine clays uptake (MAAC)</t>
    <phoneticPr fontId="2" type="noConversion"/>
  </si>
  <si>
    <t>reference and model</t>
    <phoneticPr fontId="2" type="noConversion"/>
  </si>
  <si>
    <t>1.4 to 8.3 &amp; 2.8 to 4.2</t>
    <phoneticPr fontId="2" type="noConversion"/>
  </si>
  <si>
    <t>diffusion into sediments (maximum) &amp; adsorption on suspended matter</t>
    <phoneticPr fontId="2" type="noConversion"/>
  </si>
  <si>
    <t>0.9 &amp; 1.5</t>
    <phoneticPr fontId="2" type="noConversion"/>
  </si>
  <si>
    <t>-20 &amp; -25</t>
    <phoneticPr fontId="2" type="noConversion"/>
  </si>
  <si>
    <t>based on natural samples pore water &amp; adsorption experiment</t>
    <phoneticPr fontId="2" type="noConversion"/>
  </si>
  <si>
    <t>reference 3</t>
    <phoneticPr fontId="2" type="noConversion"/>
  </si>
  <si>
    <t>mg/g</t>
    <phoneticPr fontId="2" type="noConversion"/>
  </si>
  <si>
    <t>Na</t>
    <phoneticPr fontId="2" type="noConversion"/>
  </si>
  <si>
    <t>Mg</t>
    <phoneticPr fontId="2" type="noConversion"/>
  </si>
  <si>
    <t>Ca</t>
    <phoneticPr fontId="2" type="noConversion"/>
  </si>
  <si>
    <t>K</t>
    <phoneticPr fontId="2" type="noConversion"/>
  </si>
  <si>
    <t>Fe</t>
    <phoneticPr fontId="2" type="noConversion"/>
  </si>
  <si>
    <t>Al</t>
    <phoneticPr fontId="2" type="noConversion"/>
  </si>
  <si>
    <t>Mn</t>
    <phoneticPr fontId="2" type="noConversion"/>
  </si>
  <si>
    <t>Li</t>
    <phoneticPr fontId="2" type="noConversion"/>
  </si>
  <si>
    <t>Sr</t>
    <phoneticPr fontId="2" type="noConversion"/>
  </si>
  <si>
    <t>Rb</t>
    <phoneticPr fontId="2" type="noConversion"/>
  </si>
  <si>
    <t>MgO</t>
    <phoneticPr fontId="2" type="noConversion"/>
  </si>
  <si>
    <t>CaO</t>
    <phoneticPr fontId="2" type="noConversion"/>
  </si>
  <si>
    <t>MnO</t>
    <phoneticPr fontId="2" type="noConversion"/>
  </si>
  <si>
    <t>%</t>
    <phoneticPr fontId="2" type="noConversion"/>
  </si>
  <si>
    <t>‰</t>
    <phoneticPr fontId="2" type="noConversion"/>
  </si>
  <si>
    <t>f</t>
    <phoneticPr fontId="2" type="noConversion"/>
  </si>
  <si>
    <t>salinity [1]</t>
    <phoneticPr fontId="2" type="noConversion"/>
  </si>
  <si>
    <t>Saturation Index (SI)</t>
    <phoneticPr fontId="2" type="noConversion"/>
  </si>
  <si>
    <t>[2] SPM8s and SPM8d are from same location but different depth near the Para river.</t>
    <phoneticPr fontId="2" type="noConversion"/>
  </si>
  <si>
    <r>
      <t xml:space="preserve">Date A. R., Cheung Y. Y. and Stuart M. E. (1987) The influence of polyatomic ion interferences in analysis by inductively coupled plasma source mass spectrometry (ICP-MS). </t>
    </r>
    <r>
      <rPr>
        <i/>
        <sz val="10"/>
        <color theme="1"/>
        <rFont val="Times New Roman"/>
        <family val="1"/>
      </rPr>
      <t>Spectrochim. Acta Part B At. Spectrosc.</t>
    </r>
    <r>
      <rPr>
        <sz val="10"/>
        <color theme="1"/>
        <rFont val="Times New Roman"/>
        <family val="1"/>
      </rPr>
      <t xml:space="preserve"> </t>
    </r>
    <r>
      <rPr>
        <b/>
        <sz val="10"/>
        <color theme="1"/>
        <rFont val="Times New Roman"/>
        <family val="1"/>
      </rPr>
      <t>42</t>
    </r>
    <r>
      <rPr>
        <sz val="10"/>
        <color theme="1"/>
        <rFont val="Times New Roman"/>
        <family val="1"/>
      </rPr>
      <t>, 3–20.</t>
    </r>
    <phoneticPr fontId="2" type="noConversion"/>
  </si>
  <si>
    <r>
      <t xml:space="preserve">Jochum K. P., Nohl U., Herwig K., Lammel E., Stoll B. and Hofmann A. W. (2005) GeoReM: A New Geochemical Database for Reference Materials and Isotopic Standards. </t>
    </r>
    <r>
      <rPr>
        <i/>
        <sz val="10"/>
        <color theme="1"/>
        <rFont val="Times New Roman"/>
        <family val="1"/>
      </rPr>
      <t>Geostand. Geoanalytical Res.</t>
    </r>
    <r>
      <rPr>
        <sz val="10"/>
        <color theme="1"/>
        <rFont val="Times New Roman"/>
        <family val="1"/>
      </rPr>
      <t xml:space="preserve"> </t>
    </r>
    <r>
      <rPr>
        <b/>
        <sz val="10"/>
        <color theme="1"/>
        <rFont val="Times New Roman"/>
        <family val="1"/>
      </rPr>
      <t>29</t>
    </r>
    <r>
      <rPr>
        <sz val="10"/>
        <color theme="1"/>
        <rFont val="Times New Roman"/>
        <family val="1"/>
      </rPr>
      <t>, 333–338.</t>
    </r>
  </si>
  <si>
    <r>
      <t xml:space="preserve">Kumar B., Das Sharma S., Sreenivas B., Dayal A. M., Rao M. N., Dubey N. and Chawla B. R. (2002) Carbon, oxygen and strontium isotope geochemistry of Proterozoic carbonate rocks of the Vindhyan Basin, central India. </t>
    </r>
    <r>
      <rPr>
        <i/>
        <sz val="10"/>
        <color theme="1"/>
        <rFont val="Times New Roman"/>
        <family val="1"/>
      </rPr>
      <t>Precambrian Res.</t>
    </r>
    <r>
      <rPr>
        <sz val="10"/>
        <color theme="1"/>
        <rFont val="Times New Roman"/>
        <family val="1"/>
      </rPr>
      <t xml:space="preserve"> </t>
    </r>
    <r>
      <rPr>
        <b/>
        <sz val="10"/>
        <color theme="1"/>
        <rFont val="Times New Roman"/>
        <family val="1"/>
      </rPr>
      <t>113</t>
    </r>
    <r>
      <rPr>
        <sz val="10"/>
        <color theme="1"/>
        <rFont val="Times New Roman"/>
        <family val="1"/>
      </rPr>
      <t>, 43–63.</t>
    </r>
  </si>
  <si>
    <t>Gladney E. S., O’Malley B. T., Roelandts I. and Gills T. E. (1987) Standard Reference Materials: Compilation of Elemental Concentration Data for NBS Clinical, Biologial, Geological and Environmental Standard Reference Materials. National Bureau of Standards (U.S.).</t>
    <phoneticPr fontId="2" type="noConversion"/>
  </si>
  <si>
    <t>88a ICP-OES</t>
    <phoneticPr fontId="2" type="noConversion"/>
  </si>
  <si>
    <t>SGR-1 ICP-MS</t>
    <phoneticPr fontId="2" type="noConversion"/>
  </si>
  <si>
    <t>methods</t>
    <phoneticPr fontId="2" type="noConversion"/>
  </si>
  <si>
    <t>flux</t>
    <phoneticPr fontId="2" type="noConversion"/>
  </si>
  <si>
    <t>alteration of the (basaltic) oceanic crust (AOC)</t>
    <phoneticPr fontId="2" type="noConversion"/>
  </si>
  <si>
    <t>uptake by marine aluminous authigenic clays (MAAC)</t>
    <phoneticPr fontId="2" type="noConversion"/>
  </si>
  <si>
    <t>×10^10 g/yr</t>
    <phoneticPr fontId="2" type="noConversion"/>
  </si>
  <si>
    <t>Elderfield and Schultz (1996)</t>
    <phoneticPr fontId="2" type="noConversion"/>
  </si>
  <si>
    <t>Hoefs and Sywall (1997)</t>
    <phoneticPr fontId="2" type="noConversion"/>
  </si>
  <si>
    <t>Misra and Froelich (2012)</t>
    <phoneticPr fontId="2" type="noConversion"/>
  </si>
  <si>
    <t>Li and West (2014)</t>
    <phoneticPr fontId="2" type="noConversion"/>
  </si>
  <si>
    <t>Seyfried et al. (1984)</t>
    <phoneticPr fontId="2" type="noConversion"/>
  </si>
  <si>
    <t>This study</t>
    <phoneticPr fontId="2" type="noConversion"/>
  </si>
  <si>
    <t>sd</t>
    <phoneticPr fontId="2" type="noConversion"/>
  </si>
  <si>
    <r>
      <t>[2] The data in red are [Li]</t>
    </r>
    <r>
      <rPr>
        <vertAlign val="subscript"/>
        <sz val="11"/>
        <rFont val="Times New Roman"/>
        <family val="1"/>
      </rPr>
      <t>measured</t>
    </r>
    <r>
      <rPr>
        <sz val="11"/>
        <rFont val="Times New Roman"/>
        <family val="1"/>
      </rPr>
      <t>.</t>
    </r>
    <phoneticPr fontId="2" type="noConversion"/>
  </si>
  <si>
    <r>
      <t>[4] This M</t>
    </r>
    <r>
      <rPr>
        <vertAlign val="subscript"/>
        <sz val="11"/>
        <color theme="1"/>
        <rFont val="Times New Roman"/>
        <family val="1"/>
      </rPr>
      <t>seawater</t>
    </r>
    <r>
      <rPr>
        <sz val="11"/>
        <color theme="1"/>
        <rFont val="Times New Roman"/>
        <family val="1"/>
      </rPr>
      <t>/M</t>
    </r>
    <r>
      <rPr>
        <vertAlign val="subscript"/>
        <sz val="11"/>
        <color theme="1"/>
        <rFont val="Times New Roman"/>
        <family val="1"/>
      </rPr>
      <t>river</t>
    </r>
    <r>
      <rPr>
        <sz val="11"/>
        <color theme="1"/>
        <rFont val="Times New Roman"/>
        <family val="1"/>
      </rPr>
      <t xml:space="preserve"> is calculated using equation (S7)</t>
    </r>
    <phoneticPr fontId="2" type="noConversion"/>
  </si>
  <si>
    <r>
      <t>[5] This M</t>
    </r>
    <r>
      <rPr>
        <vertAlign val="subscript"/>
        <sz val="11"/>
        <color theme="1"/>
        <rFont val="Times New Roman"/>
        <family val="1"/>
      </rPr>
      <t>seawater</t>
    </r>
    <r>
      <rPr>
        <sz val="11"/>
        <color theme="1"/>
        <rFont val="Times New Roman"/>
        <family val="1"/>
      </rPr>
      <t>/M</t>
    </r>
    <r>
      <rPr>
        <vertAlign val="subscript"/>
        <sz val="11"/>
        <color theme="1"/>
        <rFont val="Times New Roman"/>
        <family val="1"/>
      </rPr>
      <t>river</t>
    </r>
    <r>
      <rPr>
        <sz val="11"/>
        <color theme="1"/>
        <rFont val="Times New Roman"/>
        <family val="1"/>
      </rPr>
      <t xml:space="preserve"> is calculated as the ratio of  M</t>
    </r>
    <r>
      <rPr>
        <vertAlign val="subscript"/>
        <sz val="11"/>
        <color theme="1"/>
        <rFont val="Times New Roman"/>
        <family val="1"/>
      </rPr>
      <t>seawater</t>
    </r>
    <r>
      <rPr>
        <sz val="11"/>
        <color theme="1"/>
        <rFont val="Times New Roman"/>
        <family val="1"/>
      </rPr>
      <t xml:space="preserve"> (column L) and M</t>
    </r>
    <r>
      <rPr>
        <vertAlign val="subscript"/>
        <sz val="11"/>
        <color theme="1"/>
        <rFont val="Times New Roman"/>
        <family val="1"/>
      </rPr>
      <t>river</t>
    </r>
    <r>
      <rPr>
        <sz val="11"/>
        <color theme="1"/>
        <rFont val="Times New Roman"/>
        <family val="1"/>
      </rPr>
      <t xml:space="preserve"> (column I), which are integrated by rectangular numerical integration method.</t>
    </r>
    <phoneticPr fontId="2" type="noConversion"/>
  </si>
  <si>
    <r>
      <t>Spiegel T., Vosteen P., Wallmann K., Paul S. A. L., Gledhill M. and Scholz F. (2021) Updated estimates of sedimentary potassium sequestration and phosphorus release on the Amazon shelf.</t>
    </r>
    <r>
      <rPr>
        <i/>
        <sz val="11"/>
        <color theme="1"/>
        <rFont val="Times New Roman"/>
        <family val="1"/>
      </rPr>
      <t xml:space="preserve"> Chem. Geol.</t>
    </r>
    <r>
      <rPr>
        <b/>
        <sz val="11"/>
        <color theme="1"/>
        <rFont val="Times New Roman"/>
        <family val="1"/>
      </rPr>
      <t xml:space="preserve"> 560</t>
    </r>
    <r>
      <rPr>
        <sz val="11"/>
        <color theme="1"/>
        <rFont val="Times New Roman"/>
        <family val="1"/>
      </rPr>
      <t>, 120017.</t>
    </r>
    <phoneticPr fontId="2" type="noConversion"/>
  </si>
  <si>
    <t>°C</t>
    <phoneticPr fontId="2" type="noConversion"/>
  </si>
  <si>
    <t>mg/L</t>
    <phoneticPr fontId="2" type="noConversion"/>
  </si>
  <si>
    <t xml:space="preserve"> μg/L</t>
    <phoneticPr fontId="2" type="noConversion"/>
  </si>
  <si>
    <t xml:space="preserve"> μg/g</t>
    <phoneticPr fontId="2" type="noConversion"/>
  </si>
  <si>
    <t>Chan et al. (1992)</t>
    <phoneticPr fontId="2" type="noConversion"/>
  </si>
  <si>
    <t xml:space="preserve"> references 1 and 2 and natural samples (Mengel and Hoefs, 1990)</t>
    <phoneticPr fontId="2" type="noConversion"/>
  </si>
  <si>
    <t>references 1 and 2</t>
    <phoneticPr fontId="2" type="noConversion"/>
  </si>
  <si>
    <t>Sink6</t>
    <phoneticPr fontId="2" type="noConversion"/>
  </si>
  <si>
    <t>carbonate</t>
    <phoneticPr fontId="2" type="noConversion"/>
  </si>
  <si>
    <t>hydrothermal Mn oxide &amp; Fe-Mn crust</t>
    <phoneticPr fontId="2" type="noConversion"/>
  </si>
  <si>
    <t>0.02 to 0.56 &amp; 0.0002</t>
    <phoneticPr fontId="2" type="noConversion"/>
  </si>
  <si>
    <t>from Holland et al. (1976)</t>
    <phoneticPr fontId="2" type="noConversion"/>
  </si>
  <si>
    <t>Li concent in opal and chert and opal accumulation (Maxwell, 1963; Calvert, 1974; Ishikawa and Nakamura, 1993)</t>
    <phoneticPr fontId="2" type="noConversion"/>
  </si>
  <si>
    <t>4.4 to 7.4</t>
    <phoneticPr fontId="2" type="noConversion"/>
  </si>
  <si>
    <r>
      <t xml:space="preserve">Stoffyn-Egli P. and Mackenzie F. T. (1984) Mass balance of dissolved lithium in the oceans. </t>
    </r>
    <r>
      <rPr>
        <i/>
        <sz val="12"/>
        <rFont val="Times New Roman"/>
        <family val="1"/>
      </rPr>
      <t>Geochim. Cosmochim. Acta</t>
    </r>
    <r>
      <rPr>
        <sz val="12"/>
        <rFont val="Times New Roman"/>
        <family val="1"/>
      </rPr>
      <t xml:space="preserve"> </t>
    </r>
    <r>
      <rPr>
        <b/>
        <sz val="12"/>
        <rFont val="Times New Roman"/>
        <family val="1"/>
      </rPr>
      <t>48</t>
    </r>
    <r>
      <rPr>
        <sz val="12"/>
        <rFont val="Times New Roman"/>
        <family val="1"/>
      </rPr>
      <t>, 859–872.</t>
    </r>
    <phoneticPr fontId="2" type="noConversion"/>
  </si>
  <si>
    <r>
      <t xml:space="preserve">Chan L. H., Edmond J. M., Thompson G. and Gillis K. (1992) Lithium isotopic composition of submarine basalts: implications for the lithium cycle in the oceans. </t>
    </r>
    <r>
      <rPr>
        <i/>
        <sz val="12"/>
        <rFont val="Times New Roman"/>
        <family val="1"/>
      </rPr>
      <t>Earth Planet. Sci. Lett.</t>
    </r>
    <r>
      <rPr>
        <sz val="12"/>
        <rFont val="Times New Roman"/>
        <family val="1"/>
      </rPr>
      <t xml:space="preserve"> </t>
    </r>
    <r>
      <rPr>
        <b/>
        <sz val="12"/>
        <rFont val="Times New Roman"/>
        <family val="1"/>
      </rPr>
      <t>108</t>
    </r>
    <r>
      <rPr>
        <sz val="12"/>
        <rFont val="Times New Roman"/>
        <family val="1"/>
      </rPr>
      <t>, 151–160.</t>
    </r>
  </si>
  <si>
    <r>
      <t xml:space="preserve">Elderfield H. and Schultz A. (1996) Mid-ocean ridge hydrothermal fluxes and the chemical composition of the ocean. </t>
    </r>
    <r>
      <rPr>
        <i/>
        <sz val="12"/>
        <rFont val="Times New Roman"/>
        <family val="1"/>
      </rPr>
      <t>Annu. Rev. Earth Planet. Sci.</t>
    </r>
    <r>
      <rPr>
        <sz val="12"/>
        <rFont val="Times New Roman"/>
        <family val="1"/>
      </rPr>
      <t xml:space="preserve"> </t>
    </r>
    <r>
      <rPr>
        <b/>
        <sz val="12"/>
        <rFont val="Times New Roman"/>
        <family val="1"/>
      </rPr>
      <t>24</t>
    </r>
    <r>
      <rPr>
        <sz val="12"/>
        <rFont val="Times New Roman"/>
        <family val="1"/>
      </rPr>
      <t>, 191–224.</t>
    </r>
    <phoneticPr fontId="2" type="noConversion"/>
  </si>
  <si>
    <t>references 1 and 3</t>
    <phoneticPr fontId="2" type="noConversion"/>
  </si>
  <si>
    <r>
      <t>Mengel K. and Hoefs J. (1990) Li-δ</t>
    </r>
    <r>
      <rPr>
        <vertAlign val="superscript"/>
        <sz val="12"/>
        <rFont val="Times New Roman"/>
        <family val="1"/>
      </rPr>
      <t>18</t>
    </r>
    <r>
      <rPr>
        <sz val="12"/>
        <rFont val="Times New Roman"/>
        <family val="1"/>
      </rPr>
      <t>O-SiO</t>
    </r>
    <r>
      <rPr>
        <vertAlign val="subscript"/>
        <sz val="12"/>
        <rFont val="Times New Roman"/>
        <family val="1"/>
      </rPr>
      <t>2</t>
    </r>
    <r>
      <rPr>
        <sz val="12"/>
        <rFont val="Times New Roman"/>
        <family val="1"/>
      </rPr>
      <t xml:space="preserve"> systematics in volcanic rocks and mafic lower crustal granulite xenoliths. </t>
    </r>
    <r>
      <rPr>
        <i/>
        <sz val="12"/>
        <rFont val="Times New Roman"/>
        <family val="1"/>
      </rPr>
      <t>Earth Planet. Sci. Lett.</t>
    </r>
    <r>
      <rPr>
        <sz val="12"/>
        <rFont val="Times New Roman"/>
        <family val="1"/>
      </rPr>
      <t xml:space="preserve"> </t>
    </r>
    <r>
      <rPr>
        <b/>
        <sz val="12"/>
        <rFont val="Times New Roman"/>
        <family val="1"/>
      </rPr>
      <t>101</t>
    </r>
    <r>
      <rPr>
        <sz val="12"/>
        <rFont val="Times New Roman"/>
        <family val="1"/>
      </rPr>
      <t>, 42–53.</t>
    </r>
  </si>
  <si>
    <r>
      <t xml:space="preserve">Chan L. H., Gieskes J. M., You C. F. and Edmond J. M. (1994) Lithium isotope geochemistry of sediments and hydrothermal fluids of the Guaymas Basin, Gulf of California. </t>
    </r>
    <r>
      <rPr>
        <i/>
        <sz val="12"/>
        <rFont val="Times New Roman"/>
        <family val="1"/>
      </rPr>
      <t>Geochim. Cosmochim. Acta</t>
    </r>
    <r>
      <rPr>
        <sz val="12"/>
        <rFont val="Times New Roman"/>
        <family val="1"/>
      </rPr>
      <t xml:space="preserve"> </t>
    </r>
    <r>
      <rPr>
        <b/>
        <sz val="12"/>
        <rFont val="Times New Roman"/>
        <family val="1"/>
      </rPr>
      <t>58</t>
    </r>
    <r>
      <rPr>
        <sz val="12"/>
        <rFont val="Times New Roman"/>
        <family val="1"/>
      </rPr>
      <t>, 4443–4454.</t>
    </r>
    <phoneticPr fontId="2" type="noConversion"/>
  </si>
  <si>
    <r>
      <t xml:space="preserve">You C. F., Chan L. H., Spivack A. J. and Gieskes J. M. (1995) Lithium, boron, and their isotopes in sediments and pore waters of Ocean Drilling Program site 808, Nankai Trough: implications for fluid expulsion in accretionary prisms. </t>
    </r>
    <r>
      <rPr>
        <i/>
        <sz val="12"/>
        <rFont val="Times New Roman"/>
        <family val="1"/>
      </rPr>
      <t>Geology</t>
    </r>
    <r>
      <rPr>
        <sz val="12"/>
        <rFont val="Times New Roman"/>
        <family val="1"/>
      </rPr>
      <t xml:space="preserve"> </t>
    </r>
    <r>
      <rPr>
        <b/>
        <sz val="12"/>
        <rFont val="Times New Roman"/>
        <family val="1"/>
      </rPr>
      <t>23</t>
    </r>
    <r>
      <rPr>
        <sz val="12"/>
        <rFont val="Times New Roman"/>
        <family val="1"/>
      </rPr>
      <t>, 37–40.</t>
    </r>
  </si>
  <si>
    <r>
      <t xml:space="preserve">Milliman J. D., Müller G. and Förstner U. (1974) </t>
    </r>
    <r>
      <rPr>
        <i/>
        <sz val="12"/>
        <rFont val="Times New Roman"/>
        <family val="1"/>
      </rPr>
      <t>Recent Sedimentary Carbonates, Part 1 Marine Carbonates</t>
    </r>
    <r>
      <rPr>
        <sz val="12"/>
        <rFont val="Times New Roman"/>
        <family val="1"/>
      </rPr>
      <t>. Springer, New York, pp. 378.</t>
    </r>
    <phoneticPr fontId="2" type="noConversion"/>
  </si>
  <si>
    <r>
      <t xml:space="preserve">Morse J. W. and Mackenzie F. T. (1990) Geochemistry of Sedimentary Carbonates. </t>
    </r>
    <r>
      <rPr>
        <i/>
        <sz val="12"/>
        <rFont val="Times New Roman"/>
        <family val="1"/>
      </rPr>
      <t>Developments in Sedimentology</t>
    </r>
    <r>
      <rPr>
        <sz val="12"/>
        <rFont val="Times New Roman"/>
        <family val="1"/>
      </rPr>
      <t xml:space="preserve"> </t>
    </r>
    <r>
      <rPr>
        <b/>
        <sz val="12"/>
        <rFont val="Times New Roman"/>
        <family val="1"/>
      </rPr>
      <t>48</t>
    </r>
    <r>
      <rPr>
        <sz val="12"/>
        <rFont val="Times New Roman"/>
        <family val="1"/>
      </rPr>
      <t>, Elsevier.</t>
    </r>
  </si>
  <si>
    <r>
      <t xml:space="preserve">Maxwell J. A. (1963) Geochemical study of some chert and related deposits. </t>
    </r>
    <r>
      <rPr>
        <i/>
        <sz val="12"/>
        <rFont val="Times New Roman"/>
        <family val="1"/>
      </rPr>
      <t>Bull. Geol. Surv. Canada</t>
    </r>
    <r>
      <rPr>
        <sz val="12"/>
        <rFont val="Times New Roman"/>
        <family val="1"/>
      </rPr>
      <t xml:space="preserve"> </t>
    </r>
    <r>
      <rPr>
        <b/>
        <sz val="12"/>
        <rFont val="Times New Roman"/>
        <family val="1"/>
      </rPr>
      <t>104</t>
    </r>
    <r>
      <rPr>
        <sz val="12"/>
        <rFont val="Times New Roman"/>
        <family val="1"/>
      </rPr>
      <t>, 1-31.</t>
    </r>
  </si>
  <si>
    <r>
      <t xml:space="preserve">Calvert S. E. (1974) Deposition and Diagenesis of Silica in Marine Sediments, in:  Hsü K. J. and Jenkyns H. C. (Eds.), </t>
    </r>
    <r>
      <rPr>
        <i/>
        <sz val="12"/>
        <rFont val="Times New Roman"/>
        <family val="1"/>
      </rPr>
      <t>Pelagic Sediments: On Land and under the Sea</t>
    </r>
    <r>
      <rPr>
        <sz val="12"/>
        <rFont val="Times New Roman"/>
        <family val="1"/>
      </rPr>
      <t xml:space="preserve"> Blackwell Publishing Ltd., Oxford, UK. pp. 273–299.</t>
    </r>
    <phoneticPr fontId="2" type="noConversion"/>
  </si>
  <si>
    <r>
      <t xml:space="preserve">Ishikawa T. and Nakamura E. (1993) Boron isotope systematics of marine sediments. </t>
    </r>
    <r>
      <rPr>
        <i/>
        <sz val="12"/>
        <rFont val="Times New Roman"/>
        <family val="1"/>
      </rPr>
      <t>Earth Planet. Sci. Lett.</t>
    </r>
    <r>
      <rPr>
        <sz val="12"/>
        <rFont val="Times New Roman"/>
        <family val="1"/>
      </rPr>
      <t xml:space="preserve"> </t>
    </r>
    <r>
      <rPr>
        <b/>
        <sz val="12"/>
        <rFont val="Times New Roman"/>
        <family val="1"/>
      </rPr>
      <t>117</t>
    </r>
    <r>
      <rPr>
        <sz val="12"/>
        <rFont val="Times New Roman"/>
        <family val="1"/>
      </rPr>
      <t>, 567–580.</t>
    </r>
  </si>
  <si>
    <r>
      <t xml:space="preserve">Zhang L., Chan L. H. and Gieskes J. M. (1998) Lithium isotope geochemistry of pore waters from Ocean Drilling Program Sites 918 and 919, Irminger Basin. </t>
    </r>
    <r>
      <rPr>
        <i/>
        <sz val="12"/>
        <rFont val="Times New Roman"/>
        <family val="1"/>
      </rPr>
      <t>Geochim. Cosmochim. Acta</t>
    </r>
    <r>
      <rPr>
        <sz val="12"/>
        <rFont val="Times New Roman"/>
        <family val="1"/>
      </rPr>
      <t xml:space="preserve"> </t>
    </r>
    <r>
      <rPr>
        <b/>
        <sz val="12"/>
        <rFont val="Times New Roman"/>
        <family val="1"/>
      </rPr>
      <t>62</t>
    </r>
    <r>
      <rPr>
        <sz val="12"/>
        <rFont val="Times New Roman"/>
        <family val="1"/>
      </rPr>
      <t>, 2437–2450.</t>
    </r>
    <phoneticPr fontId="2" type="noConversion"/>
  </si>
  <si>
    <r>
      <t xml:space="preserve">Milliman J. D. (1993) Production and accumulation of calcium carbonate in the ocean: Budget of a nonsteady state. </t>
    </r>
    <r>
      <rPr>
        <i/>
        <sz val="12"/>
        <rFont val="Times New Roman"/>
        <family val="1"/>
      </rPr>
      <t>Global Biogeochem. Cycles</t>
    </r>
    <r>
      <rPr>
        <sz val="12"/>
        <rFont val="Times New Roman"/>
        <family val="1"/>
      </rPr>
      <t xml:space="preserve"> </t>
    </r>
    <r>
      <rPr>
        <b/>
        <sz val="12"/>
        <rFont val="Times New Roman"/>
        <family val="1"/>
      </rPr>
      <t>7</t>
    </r>
    <r>
      <rPr>
        <sz val="12"/>
        <rFont val="Times New Roman"/>
        <family val="1"/>
      </rPr>
      <t>, 927–957.</t>
    </r>
    <phoneticPr fontId="2" type="noConversion"/>
  </si>
  <si>
    <r>
      <t xml:space="preserve">DeMaster D. J. (1981) The supply and accumulation of silica in the marine environment. </t>
    </r>
    <r>
      <rPr>
        <i/>
        <sz val="12"/>
        <rFont val="Times New Roman"/>
        <family val="1"/>
      </rPr>
      <t>Geochim. Cosmochim. Acta</t>
    </r>
    <r>
      <rPr>
        <sz val="12"/>
        <rFont val="Times New Roman"/>
        <family val="1"/>
      </rPr>
      <t xml:space="preserve"> </t>
    </r>
    <r>
      <rPr>
        <b/>
        <sz val="12"/>
        <rFont val="Times New Roman"/>
        <family val="1"/>
      </rPr>
      <t>45</t>
    </r>
    <r>
      <rPr>
        <sz val="12"/>
        <rFont val="Times New Roman"/>
        <family val="1"/>
      </rPr>
      <t>, 1715–1732.</t>
    </r>
  </si>
  <si>
    <r>
      <t xml:space="preserve">Huh Y., Chan L. H., Zhang L. and Edmond J. M. (1998) Lithium and its isotopes in major world rivers: implications for weathering and the oceanic budget. </t>
    </r>
    <r>
      <rPr>
        <i/>
        <sz val="12"/>
        <rFont val="Times New Roman"/>
        <family val="1"/>
      </rPr>
      <t>Geochim. Cosmochim. Acta</t>
    </r>
    <r>
      <rPr>
        <sz val="12"/>
        <rFont val="Times New Roman"/>
        <family val="1"/>
      </rPr>
      <t xml:space="preserve"> </t>
    </r>
    <r>
      <rPr>
        <b/>
        <sz val="12"/>
        <rFont val="Times New Roman"/>
        <family val="1"/>
      </rPr>
      <t>62</t>
    </r>
    <r>
      <rPr>
        <sz val="12"/>
        <rFont val="Times New Roman"/>
        <family val="1"/>
      </rPr>
      <t>, 2039–2051.</t>
    </r>
  </si>
  <si>
    <r>
      <t xml:space="preserve">Chan L. H., Alt J. C. and Teagle D. A. H. (2002) Lithium and lithium isotope profiles through the upper oceanic crust: A study of seawater-basalt exchange at ODP Sites 504B and 896A. </t>
    </r>
    <r>
      <rPr>
        <i/>
        <sz val="12"/>
        <rFont val="Times New Roman"/>
        <family val="1"/>
      </rPr>
      <t>Earth Planet. Sci. Lett.</t>
    </r>
    <r>
      <rPr>
        <sz val="12"/>
        <rFont val="Times New Roman"/>
        <family val="1"/>
      </rPr>
      <t xml:space="preserve"> </t>
    </r>
    <r>
      <rPr>
        <b/>
        <sz val="12"/>
        <rFont val="Times New Roman"/>
        <family val="1"/>
      </rPr>
      <t>201</t>
    </r>
    <r>
      <rPr>
        <sz val="12"/>
        <rFont val="Times New Roman"/>
        <family val="1"/>
      </rPr>
      <t>, 187–201.</t>
    </r>
  </si>
  <si>
    <r>
      <t xml:space="preserve">Chan L. H. and Hein J. R. (2007) Lithium contents and isotopic compositions of ferromanganese deposits from the global ocean. </t>
    </r>
    <r>
      <rPr>
        <i/>
        <sz val="12"/>
        <rFont val="Times New Roman"/>
        <family val="1"/>
      </rPr>
      <t>Deep. Res. Part II Top. Stud. Oceanogr.</t>
    </r>
    <r>
      <rPr>
        <sz val="12"/>
        <rFont val="Times New Roman"/>
        <family val="1"/>
      </rPr>
      <t xml:space="preserve"> </t>
    </r>
    <r>
      <rPr>
        <b/>
        <sz val="12"/>
        <rFont val="Times New Roman"/>
        <family val="1"/>
      </rPr>
      <t>54</t>
    </r>
    <r>
      <rPr>
        <sz val="12"/>
        <rFont val="Times New Roman"/>
        <family val="1"/>
      </rPr>
      <t>, 1147–1162.</t>
    </r>
  </si>
  <si>
    <r>
      <t xml:space="preserve">Pogge von Strandmann P. A. E., James R. H., van Calsteren P., Gíslason S. R. and Burton K. W. (2008) Lithium, magnesium and uranium isotope behaviour in the estuarine environment of basaltic islands. </t>
    </r>
    <r>
      <rPr>
        <i/>
        <sz val="12"/>
        <rFont val="Times New Roman"/>
        <family val="1"/>
      </rPr>
      <t>Earth Planet. Sci. Lett.</t>
    </r>
    <r>
      <rPr>
        <sz val="12"/>
        <rFont val="Times New Roman"/>
        <family val="1"/>
      </rPr>
      <t xml:space="preserve"> </t>
    </r>
    <r>
      <rPr>
        <b/>
        <sz val="12"/>
        <rFont val="Times New Roman"/>
        <family val="1"/>
      </rPr>
      <t>274</t>
    </r>
    <r>
      <rPr>
        <sz val="12"/>
        <rFont val="Times New Roman"/>
        <family val="1"/>
      </rPr>
      <t>, 462–471.</t>
    </r>
  </si>
  <si>
    <r>
      <t xml:space="preserve">Coogan L. A., Gillis K. M., Pope M. and Spence J. (2017) The role of low-temperature (off-axis) alteration of the oceanic crust in the global Li-cycle: Insights from the Troodos ophiolite. </t>
    </r>
    <r>
      <rPr>
        <i/>
        <sz val="12"/>
        <rFont val="Times New Roman"/>
        <family val="1"/>
      </rPr>
      <t>Geochim. Cosmochim. Acta</t>
    </r>
    <r>
      <rPr>
        <sz val="12"/>
        <rFont val="Times New Roman"/>
        <family val="1"/>
      </rPr>
      <t xml:space="preserve"> </t>
    </r>
    <r>
      <rPr>
        <b/>
        <sz val="12"/>
        <rFont val="Times New Roman"/>
        <family val="1"/>
      </rPr>
      <t>203</t>
    </r>
    <r>
      <rPr>
        <sz val="12"/>
        <rFont val="Times New Roman"/>
        <family val="1"/>
      </rPr>
      <t>, 201–215.</t>
    </r>
  </si>
  <si>
    <t>-11 to -13.5</t>
    <phoneticPr fontId="2" type="noConversion"/>
  </si>
  <si>
    <r>
      <t xml:space="preserve">Andrews E., Pogge von Strandmann P. A. E. and Fantle M. S. (2020) Exploring the importance of authigenic clay formation in the global Li cycle. </t>
    </r>
    <r>
      <rPr>
        <i/>
        <sz val="12"/>
        <rFont val="Times New Roman"/>
        <family val="1"/>
      </rPr>
      <t>Geochim. Cosmochim. Acta</t>
    </r>
    <r>
      <rPr>
        <sz val="12"/>
        <rFont val="Times New Roman"/>
        <family val="1"/>
      </rPr>
      <t xml:space="preserve"> </t>
    </r>
    <r>
      <rPr>
        <b/>
        <sz val="12"/>
        <rFont val="Times New Roman"/>
        <family val="1"/>
      </rPr>
      <t>289</t>
    </r>
    <r>
      <rPr>
        <sz val="12"/>
        <rFont val="Times New Roman"/>
        <family val="1"/>
      </rPr>
      <t>, 47–68.</t>
    </r>
  </si>
  <si>
    <t>river-derived sediments uptake in the estuary</t>
    <phoneticPr fontId="2" type="noConversion"/>
  </si>
  <si>
    <r>
      <t xml:space="preserve">Hathorne E. C. and James R. H. (2006) Temporal record of lithium in seawater: A tracer for silicate weathering? </t>
    </r>
    <r>
      <rPr>
        <i/>
        <sz val="12"/>
        <rFont val="Times New Roman"/>
        <family val="1"/>
      </rPr>
      <t>Earth Planet. Sci. Lett.</t>
    </r>
    <r>
      <rPr>
        <sz val="12"/>
        <rFont val="Times New Roman"/>
        <family val="1"/>
      </rPr>
      <t xml:space="preserve"> </t>
    </r>
    <r>
      <rPr>
        <b/>
        <sz val="12"/>
        <rFont val="Times New Roman"/>
        <family val="1"/>
      </rPr>
      <t>246</t>
    </r>
    <r>
      <rPr>
        <sz val="12"/>
        <rFont val="Times New Roman"/>
        <family val="1"/>
      </rPr>
      <t>, 393–406.</t>
    </r>
  </si>
  <si>
    <r>
      <t xml:space="preserve">Li G. and West A. J. (2014) Evolution of Cenozoic seawater lithium isotopes: Coupling of global denudation regime and shifting seawater sinks. </t>
    </r>
    <r>
      <rPr>
        <i/>
        <sz val="12"/>
        <rFont val="Times New Roman"/>
        <family val="1"/>
      </rPr>
      <t>Earth Planet. Sci. Lett.</t>
    </r>
    <r>
      <rPr>
        <sz val="12"/>
        <rFont val="Times New Roman"/>
        <family val="1"/>
      </rPr>
      <t xml:space="preserve"> </t>
    </r>
    <r>
      <rPr>
        <b/>
        <sz val="12"/>
        <rFont val="Times New Roman"/>
        <family val="1"/>
      </rPr>
      <t>401</t>
    </r>
    <r>
      <rPr>
        <sz val="12"/>
        <rFont val="Times New Roman"/>
        <family val="1"/>
      </rPr>
      <t>, 284–293.</t>
    </r>
  </si>
  <si>
    <r>
      <t xml:space="preserve">Misra S. and Froelich P. N. (2012) Lithium isotope history of cenozoic seawater: Changes in silicate weathering and reverse weathering. </t>
    </r>
    <r>
      <rPr>
        <i/>
        <sz val="12"/>
        <rFont val="Times New Roman"/>
        <family val="1"/>
      </rPr>
      <t>Science.</t>
    </r>
    <r>
      <rPr>
        <sz val="12"/>
        <rFont val="Times New Roman"/>
        <family val="1"/>
      </rPr>
      <t xml:space="preserve"> </t>
    </r>
    <r>
      <rPr>
        <b/>
        <sz val="12"/>
        <rFont val="Times New Roman"/>
        <family val="1"/>
      </rPr>
      <t>335</t>
    </r>
    <r>
      <rPr>
        <sz val="12"/>
        <rFont val="Times New Roman"/>
        <family val="1"/>
      </rPr>
      <t>, 818–823.</t>
    </r>
  </si>
  <si>
    <r>
      <t xml:space="preserve">Kalderon-Asael B., Katchinoff J. A. R., Planavsky N. J., Hood A. v. S., Dellinger M., Bellefroid E. J., Jones D. S., Hofmann A., Ossa F. O., Macdonald F. A., Wang C., Isson T. T., Murphy J. G., Higgins J. A., West A. J., Wallace M. W., Asael D. and Pogge von Strandmann P. A. E. (2021) A lithium-isotope perspective on the evolution of carbon and silicon cycles. </t>
    </r>
    <r>
      <rPr>
        <i/>
        <sz val="12"/>
        <rFont val="Times New Roman"/>
        <family val="1"/>
      </rPr>
      <t>Nature</t>
    </r>
    <r>
      <rPr>
        <sz val="12"/>
        <rFont val="Times New Roman"/>
        <family val="1"/>
      </rPr>
      <t xml:space="preserve"> </t>
    </r>
    <r>
      <rPr>
        <b/>
        <sz val="12"/>
        <rFont val="Times New Roman"/>
        <family val="1"/>
      </rPr>
      <t>595</t>
    </r>
    <r>
      <rPr>
        <sz val="12"/>
        <rFont val="Times New Roman"/>
        <family val="1"/>
      </rPr>
      <t>, 394–398.</t>
    </r>
    <phoneticPr fontId="2" type="noConversion"/>
  </si>
  <si>
    <r>
      <t xml:space="preserve">Seyfried W. E., Janecky D. R. and Mottl M. J. (1984) Alteration of the oceanic crust: Implications for geochemical cycles of lithium and boron. </t>
    </r>
    <r>
      <rPr>
        <i/>
        <sz val="12"/>
        <rFont val="Times New Roman"/>
        <family val="1"/>
      </rPr>
      <t>Geochim. Cosmochim. Acta</t>
    </r>
    <r>
      <rPr>
        <sz val="12"/>
        <rFont val="Times New Roman"/>
        <family val="1"/>
      </rPr>
      <t xml:space="preserve"> </t>
    </r>
    <r>
      <rPr>
        <b/>
        <sz val="12"/>
        <rFont val="Times New Roman"/>
        <family val="1"/>
      </rPr>
      <t>48</t>
    </r>
    <r>
      <rPr>
        <sz val="12"/>
        <rFont val="Times New Roman"/>
        <family val="1"/>
      </rPr>
      <t>, 557–569.</t>
    </r>
    <phoneticPr fontId="2" type="noConversion"/>
  </si>
  <si>
    <r>
      <t xml:space="preserve">Hoefs J. and Sywall M. (1997) Lithium isotope composition of Quaternary and Tertiary biogene carbonates and a global lithium isotope balance. </t>
    </r>
    <r>
      <rPr>
        <i/>
        <sz val="12"/>
        <rFont val="Times New Roman"/>
        <family val="1"/>
      </rPr>
      <t>Geochim. Cosmochim. Acta</t>
    </r>
    <r>
      <rPr>
        <sz val="12"/>
        <rFont val="Times New Roman"/>
        <family val="1"/>
      </rPr>
      <t xml:space="preserve"> </t>
    </r>
    <r>
      <rPr>
        <b/>
        <sz val="12"/>
        <rFont val="Times New Roman"/>
        <family val="1"/>
      </rPr>
      <t>61</t>
    </r>
    <r>
      <rPr>
        <sz val="12"/>
        <rFont val="Times New Roman"/>
        <family val="1"/>
      </rPr>
      <t>, 2679–2690.</t>
    </r>
    <phoneticPr fontId="2" type="noConversion"/>
  </si>
  <si>
    <t>BET [3]</t>
    <phoneticPr fontId="2" type="noConversion"/>
  </si>
  <si>
    <t>[3] The BET surface area of MUC samples was determined by Nova 1200 (Quantachrome) at Johannes Gutenberg University.</t>
    <phoneticPr fontId="2" type="noConversion"/>
  </si>
  <si>
    <t>Table S4. Fractionation modelling</t>
  </si>
  <si>
    <t>roughly calculated based on Li content in different types of marine sediments, references 2 and 3, and mass balance</t>
  </si>
  <si>
    <t>SPM concentration</t>
  </si>
  <si>
    <t>mg/L</t>
  </si>
  <si>
    <t>Temperature of corresponding water</t>
  </si>
  <si>
    <t>Salinity of corresponding water</t>
  </si>
  <si>
    <t>Depth</t>
  </si>
  <si>
    <t>Label</t>
  </si>
  <si>
    <t>Nearest dissolved load sample</t>
  </si>
  <si>
    <t>Depth of dissolved water</t>
  </si>
  <si>
    <t>Temperature of water</t>
  </si>
  <si>
    <t>Water sampling method</t>
  </si>
  <si>
    <t>[1] The distance from river mouth is from or based on Spiegel et al. (2021).</t>
  </si>
  <si>
    <t>Table S1. Summary of Li sinks in the modern ocean</t>
  </si>
  <si>
    <t>alongshore transect</t>
  </si>
  <si>
    <t>south channel transect</t>
  </si>
  <si>
    <t>north channel transect</t>
  </si>
  <si>
    <t>Salinity zone</t>
  </si>
  <si>
    <t>Sample group</t>
  </si>
  <si>
    <t>Table S5. Estuary model</t>
  </si>
  <si>
    <t>Sample</t>
  </si>
  <si>
    <t>biogenic silica</t>
  </si>
  <si>
    <t>atmosphere</t>
  </si>
  <si>
    <r>
      <t>Δ</t>
    </r>
    <r>
      <rPr>
        <b/>
        <vertAlign val="superscript"/>
        <sz val="11"/>
        <rFont val="Times New Roman"/>
        <family val="1"/>
      </rPr>
      <t>7</t>
    </r>
    <r>
      <rPr>
        <b/>
        <sz val="11"/>
        <rFont val="Times New Roman"/>
        <family val="1"/>
      </rPr>
      <t>Li</t>
    </r>
    <r>
      <rPr>
        <b/>
        <vertAlign val="subscript"/>
        <sz val="11"/>
        <rFont val="Times New Roman"/>
        <family val="1"/>
      </rPr>
      <t>sink-seawater</t>
    </r>
  </si>
  <si>
    <t>flux</t>
  </si>
  <si>
    <t>not given</t>
  </si>
  <si>
    <t>Stoffyn-Egli and Mackenzie (1984)</t>
  </si>
  <si>
    <t xml:space="preserve">basalt alteration low temperature &amp; basalt alteration high temperature (chlorite-rich greenschist metamorphism) </t>
  </si>
  <si>
    <t>marine sediments (igneous rock, sediments, detrital clays, and authigenic clays)</t>
  </si>
  <si>
    <t>diagenesis of clay and authigenic clay</t>
  </si>
  <si>
    <t>references 1, 2 and 3; Li isotope data from natural marine sediments (Chan et al., 1994; You et al., 1995)</t>
  </si>
  <si>
    <t>biogenic carbonate</t>
  </si>
  <si>
    <t>Li content in carbonate and carbonate accumulation rate (Milliman et al., 1974; Morse and Mackenzie, 1990); Li isotopes from natural samples</t>
  </si>
  <si>
    <t>biogenic opal and chert production</t>
  </si>
  <si>
    <t>Huh et al. (1998)</t>
  </si>
  <si>
    <t>Zhang et al. (1998)</t>
  </si>
  <si>
    <t>Chan et al. (2002)</t>
  </si>
  <si>
    <t>Hathorne and James (2006)</t>
  </si>
  <si>
    <t>Chan and Hein (2007)</t>
  </si>
  <si>
    <t>Pogge von Strandmann et al. (2008)</t>
  </si>
  <si>
    <t>Coogan et al. (2017)</t>
  </si>
  <si>
    <t>Andrews et al. (2020)</t>
  </si>
  <si>
    <t>Kalderon-Asael et al. (2021)</t>
  </si>
  <si>
    <t>Ref No.</t>
  </si>
  <si>
    <t>Reference</t>
  </si>
  <si>
    <t>perhaps authigenic clays?</t>
  </si>
  <si>
    <t>low temperature basalt alteration &amp; chlorite-rich greenschist metamorphism</t>
  </si>
  <si>
    <t>Li content in carbonate and carbonate accumulation rate (Milliman, 1993; reference 5)</t>
  </si>
  <si>
    <t>Li content in opal and chert and opal accumulation (Demaster, 1981; Chan et al., 1994)</t>
  </si>
  <si>
    <t>atmospheric cycling</t>
  </si>
  <si>
    <t>hydrothermal oxides</t>
  </si>
  <si>
    <t>sediment uptake (MAAC)</t>
  </si>
  <si>
    <t>clay authigenesis in carbonate-rich sediments</t>
  </si>
  <si>
    <t>Table S2. Sampling information for SPM and MUC samples</t>
  </si>
  <si>
    <t>Suspended load sediments (SPM)</t>
  </si>
  <si>
    <t>Ocean surface sediments (MUC)</t>
  </si>
  <si>
    <r>
      <t>Na</t>
    </r>
    <r>
      <rPr>
        <b/>
        <vertAlign val="subscript"/>
        <sz val="11"/>
        <color theme="1"/>
        <rFont val="Times New Roman"/>
        <family val="1"/>
      </rPr>
      <t>2</t>
    </r>
    <r>
      <rPr>
        <b/>
        <sz val="11"/>
        <color theme="1"/>
        <rFont val="Times New Roman"/>
        <family val="1"/>
      </rPr>
      <t>O</t>
    </r>
  </si>
  <si>
    <r>
      <t>K</t>
    </r>
    <r>
      <rPr>
        <b/>
        <vertAlign val="subscript"/>
        <sz val="11"/>
        <color theme="1"/>
        <rFont val="Times New Roman"/>
        <family val="1"/>
      </rPr>
      <t>2</t>
    </r>
    <r>
      <rPr>
        <b/>
        <sz val="11"/>
        <color theme="1"/>
        <rFont val="Times New Roman"/>
        <family val="1"/>
      </rPr>
      <t>O</t>
    </r>
  </si>
  <si>
    <r>
      <t>Fe</t>
    </r>
    <r>
      <rPr>
        <b/>
        <vertAlign val="subscript"/>
        <sz val="11"/>
        <color theme="1"/>
        <rFont val="Times New Roman"/>
        <family val="1"/>
      </rPr>
      <t>2</t>
    </r>
    <r>
      <rPr>
        <b/>
        <sz val="11"/>
        <color theme="1"/>
        <rFont val="Times New Roman"/>
        <family val="1"/>
      </rPr>
      <t>O</t>
    </r>
    <r>
      <rPr>
        <b/>
        <vertAlign val="subscript"/>
        <sz val="11"/>
        <color theme="1"/>
        <rFont val="Times New Roman"/>
        <family val="1"/>
      </rPr>
      <t>3</t>
    </r>
    <r>
      <rPr>
        <b/>
        <sz val="11"/>
        <color theme="1"/>
        <rFont val="Times New Roman"/>
        <family val="1"/>
      </rPr>
      <t>(T)</t>
    </r>
  </si>
  <si>
    <r>
      <t>Al</t>
    </r>
    <r>
      <rPr>
        <b/>
        <vertAlign val="subscript"/>
        <sz val="11"/>
        <color theme="1"/>
        <rFont val="Times New Roman"/>
        <family val="1"/>
      </rPr>
      <t>2</t>
    </r>
    <r>
      <rPr>
        <b/>
        <sz val="11"/>
        <color theme="1"/>
        <rFont val="Times New Roman"/>
        <family val="1"/>
      </rPr>
      <t>O</t>
    </r>
    <r>
      <rPr>
        <b/>
        <vertAlign val="subscript"/>
        <sz val="11"/>
        <color theme="1"/>
        <rFont val="Times New Roman"/>
        <family val="1"/>
      </rPr>
      <t>3</t>
    </r>
  </si>
  <si>
    <t>Table S3. Element concentrations of reference materials 88a and SGR-1</t>
  </si>
  <si>
    <t>The dissolved bulk NBS SRM 88a and SGR-1 were the reference material for ICP-OES and ICP-MS analyses, respectively. Notably, the Al concentration for NBS SRM 88a is higher than the value recommended in the GeoReM database and the Mn concentration for NBS SRM 88a is lower than the value recommended in the GeoReM database (Jochum et al., 2005). However, basically, the data for NBS SRM 88a in GeoReM was orginally from Gladney et al. (1987), and the concentrations of Al and Mn have large uncentainties. The measured Al and Mn concentrations in this study are within long-term concentrations measured in the LOGIC laboratory. Except for the concentrations of Al and Mn for NBS SRM 88a, the other measured element concentrations of NBS SRM 88a and SGR-1 are within the recommended or published ranges (Date et al., 1987; Gladney et al., 1987; Kumar et al., 2002; Jochum et al., 2005).</t>
  </si>
  <si>
    <r>
      <t>[Li]</t>
    </r>
    <r>
      <rPr>
        <b/>
        <vertAlign val="subscript"/>
        <sz val="11"/>
        <rFont val="Times New Roman"/>
        <family val="1"/>
      </rPr>
      <t>conservative</t>
    </r>
    <r>
      <rPr>
        <b/>
        <sz val="11"/>
        <rFont val="Times New Roman"/>
        <family val="1"/>
      </rPr>
      <t xml:space="preserve"> points</t>
    </r>
  </si>
  <si>
    <r>
      <t>[Li]</t>
    </r>
    <r>
      <rPr>
        <b/>
        <vertAlign val="subscript"/>
        <sz val="11"/>
        <rFont val="Times New Roman"/>
        <family val="1"/>
      </rPr>
      <t>sediment added</t>
    </r>
  </si>
  <si>
    <r>
      <t>[Li]</t>
    </r>
    <r>
      <rPr>
        <b/>
        <vertAlign val="subscript"/>
        <sz val="11"/>
        <rFont val="Times New Roman"/>
        <family val="1"/>
      </rPr>
      <t>after-removal</t>
    </r>
  </si>
  <si>
    <r>
      <t>α</t>
    </r>
    <r>
      <rPr>
        <b/>
        <vertAlign val="subscript"/>
        <sz val="11"/>
        <rFont val="Times New Roman"/>
        <family val="1"/>
      </rPr>
      <t>solid-diss</t>
    </r>
  </si>
  <si>
    <r>
      <t>δ</t>
    </r>
    <r>
      <rPr>
        <b/>
        <vertAlign val="superscript"/>
        <sz val="11"/>
        <color theme="1"/>
        <rFont val="Times New Roman"/>
        <family val="1"/>
      </rPr>
      <t>7</t>
    </r>
    <r>
      <rPr>
        <b/>
        <sz val="11"/>
        <color theme="1"/>
        <rFont val="Times New Roman"/>
        <family val="1"/>
      </rPr>
      <t>Li</t>
    </r>
    <r>
      <rPr>
        <b/>
        <vertAlign val="subscript"/>
        <sz val="11"/>
        <color theme="1"/>
        <rFont val="Times New Roman"/>
        <family val="1"/>
      </rPr>
      <t>after-removal</t>
    </r>
    <r>
      <rPr>
        <b/>
        <sz val="11"/>
        <color theme="1"/>
        <rFont val="Times New Roman"/>
        <family val="1"/>
      </rPr>
      <t xml:space="preserve"> by Rayleigh model</t>
    </r>
  </si>
  <si>
    <r>
      <t>δ</t>
    </r>
    <r>
      <rPr>
        <b/>
        <vertAlign val="superscript"/>
        <sz val="11"/>
        <color theme="1"/>
        <rFont val="Times New Roman"/>
        <family val="1"/>
      </rPr>
      <t>7</t>
    </r>
    <r>
      <rPr>
        <b/>
        <sz val="11"/>
        <color theme="1"/>
        <rFont val="Times New Roman"/>
        <family val="1"/>
      </rPr>
      <t>Li</t>
    </r>
    <r>
      <rPr>
        <b/>
        <vertAlign val="subscript"/>
        <sz val="11"/>
        <color theme="1"/>
        <rFont val="Times New Roman"/>
        <family val="1"/>
      </rPr>
      <t>after-removal</t>
    </r>
    <r>
      <rPr>
        <b/>
        <sz val="11"/>
        <color theme="1"/>
        <rFont val="Times New Roman"/>
        <family val="1"/>
      </rPr>
      <t xml:space="preserve"> by</t>
    </r>
    <r>
      <rPr>
        <b/>
        <sz val="11"/>
        <color theme="1"/>
        <rFont val="Microsoft YaHei"/>
        <family val="1"/>
        <charset val="134"/>
      </rPr>
      <t xml:space="preserve"> </t>
    </r>
    <r>
      <rPr>
        <b/>
        <sz val="11"/>
        <color theme="1"/>
        <rFont val="Times New Roman"/>
        <family val="1"/>
      </rPr>
      <t>Batch model</t>
    </r>
  </si>
  <si>
    <r>
      <t>average δ</t>
    </r>
    <r>
      <rPr>
        <b/>
        <vertAlign val="superscript"/>
        <sz val="11"/>
        <color theme="1"/>
        <rFont val="Times New Roman"/>
        <family val="1"/>
      </rPr>
      <t>7</t>
    </r>
    <r>
      <rPr>
        <b/>
        <sz val="11"/>
        <color theme="1"/>
        <rFont val="Times New Roman"/>
        <family val="1"/>
      </rPr>
      <t>Li</t>
    </r>
    <r>
      <rPr>
        <b/>
        <vertAlign val="subscript"/>
        <sz val="11"/>
        <color theme="1"/>
        <rFont val="Times New Roman"/>
        <family val="1"/>
      </rPr>
      <t>after-removal</t>
    </r>
    <r>
      <rPr>
        <b/>
        <sz val="11"/>
        <color theme="1"/>
        <rFont val="Times New Roman"/>
        <family val="1"/>
      </rPr>
      <t xml:space="preserve"> of different </t>
    </r>
    <r>
      <rPr>
        <b/>
        <i/>
        <sz val="11"/>
        <color theme="1"/>
        <rFont val="Times New Roman"/>
        <family val="1"/>
      </rPr>
      <t>f</t>
    </r>
    <r>
      <rPr>
        <b/>
        <sz val="11"/>
        <color theme="1"/>
        <rFont val="Times New Roman"/>
        <family val="1"/>
      </rPr>
      <t xml:space="preserve"> by Rayleigh and Batch model</t>
    </r>
  </si>
  <si>
    <r>
      <t>δ</t>
    </r>
    <r>
      <rPr>
        <b/>
        <vertAlign val="superscript"/>
        <sz val="11"/>
        <color theme="1"/>
        <rFont val="Times New Roman"/>
        <family val="1"/>
      </rPr>
      <t>7</t>
    </r>
    <r>
      <rPr>
        <b/>
        <sz val="11"/>
        <color theme="1"/>
        <rFont val="Times New Roman"/>
        <family val="1"/>
      </rPr>
      <t>Li</t>
    </r>
    <r>
      <rPr>
        <b/>
        <vertAlign val="subscript"/>
        <sz val="11"/>
        <color theme="1"/>
        <rFont val="Times New Roman"/>
        <family val="1"/>
      </rPr>
      <t>conservative</t>
    </r>
  </si>
  <si>
    <t>removal phase</t>
  </si>
  <si>
    <r>
      <t>[Li]</t>
    </r>
    <r>
      <rPr>
        <b/>
        <vertAlign val="subscript"/>
        <sz val="11"/>
        <color theme="1"/>
        <rFont val="Times New Roman"/>
        <family val="1"/>
      </rPr>
      <t>measured</t>
    </r>
    <r>
      <rPr>
        <b/>
        <sz val="11"/>
        <color theme="1"/>
        <rFont val="Times New Roman"/>
        <family val="1"/>
      </rPr>
      <t xml:space="preserve"> or [Li]</t>
    </r>
    <r>
      <rPr>
        <b/>
        <vertAlign val="subscript"/>
        <sz val="11"/>
        <color theme="1"/>
        <rFont val="Times New Roman"/>
        <family val="1"/>
      </rPr>
      <t>conservative</t>
    </r>
    <r>
      <rPr>
        <b/>
        <sz val="11"/>
        <color theme="1"/>
        <rFont val="Times New Roman"/>
        <family val="1"/>
      </rPr>
      <t xml:space="preserve"> [2]</t>
    </r>
  </si>
  <si>
    <r>
      <t>V</t>
    </r>
    <r>
      <rPr>
        <b/>
        <vertAlign val="subscript"/>
        <sz val="11"/>
        <color theme="1"/>
        <rFont val="Times New Roman"/>
        <family val="1"/>
      </rPr>
      <t>total</t>
    </r>
    <r>
      <rPr>
        <b/>
        <sz val="11"/>
        <color theme="1"/>
        <rFont val="Times New Roman"/>
        <family val="1"/>
      </rPr>
      <t>/V</t>
    </r>
    <r>
      <rPr>
        <b/>
        <vertAlign val="subscript"/>
        <sz val="11"/>
        <color theme="1"/>
        <rFont val="Times New Roman"/>
        <family val="1"/>
      </rPr>
      <t>river</t>
    </r>
    <r>
      <rPr>
        <b/>
        <sz val="11"/>
        <color theme="1"/>
        <rFont val="Times New Roman"/>
        <family val="1"/>
      </rPr>
      <t xml:space="preserve"> [3]</t>
    </r>
  </si>
  <si>
    <r>
      <rPr>
        <b/>
        <i/>
        <sz val="11"/>
        <color theme="1"/>
        <rFont val="Times New Roman"/>
        <family val="1"/>
      </rPr>
      <t>F</t>
    </r>
    <r>
      <rPr>
        <b/>
        <sz val="11"/>
        <color theme="1"/>
        <rFont val="Times New Roman"/>
        <family val="1"/>
      </rPr>
      <t>Li</t>
    </r>
    <r>
      <rPr>
        <b/>
        <vertAlign val="subscript"/>
        <sz val="11"/>
        <color theme="1"/>
        <rFont val="Times New Roman"/>
        <family val="1"/>
      </rPr>
      <t>river</t>
    </r>
  </si>
  <si>
    <r>
      <t>M</t>
    </r>
    <r>
      <rPr>
        <b/>
        <vertAlign val="subscript"/>
        <sz val="11"/>
        <color theme="1"/>
        <rFont val="Times New Roman"/>
        <family val="1"/>
      </rPr>
      <t>seawater</t>
    </r>
    <r>
      <rPr>
        <b/>
        <sz val="11"/>
        <color theme="1"/>
        <rFont val="Times New Roman"/>
        <family val="1"/>
      </rPr>
      <t>/M</t>
    </r>
    <r>
      <rPr>
        <b/>
        <vertAlign val="subscript"/>
        <sz val="11"/>
        <color theme="1"/>
        <rFont val="Times New Roman"/>
        <family val="1"/>
      </rPr>
      <t>river</t>
    </r>
    <r>
      <rPr>
        <b/>
        <sz val="11"/>
        <color theme="1"/>
        <rFont val="Times New Roman"/>
        <family val="1"/>
      </rPr>
      <t xml:space="preserve"> [4]</t>
    </r>
  </si>
  <si>
    <r>
      <t xml:space="preserve">accumulated </t>
    </r>
    <r>
      <rPr>
        <b/>
        <i/>
        <sz val="11"/>
        <color theme="1"/>
        <rFont val="Times New Roman"/>
        <family val="1"/>
      </rPr>
      <t>f</t>
    </r>
    <r>
      <rPr>
        <b/>
        <sz val="11"/>
        <color theme="1"/>
        <rFont val="Times New Roman"/>
        <family val="1"/>
      </rPr>
      <t>*[Li]</t>
    </r>
    <r>
      <rPr>
        <b/>
        <vertAlign val="subscript"/>
        <sz val="11"/>
        <color theme="1"/>
        <rFont val="Times New Roman"/>
        <family val="1"/>
      </rPr>
      <t>conservative</t>
    </r>
    <r>
      <rPr>
        <b/>
        <sz val="11"/>
        <color theme="1"/>
        <rFont val="Times New Roman"/>
        <family val="1"/>
      </rPr>
      <t xml:space="preserve"> * </t>
    </r>
    <r>
      <rPr>
        <b/>
        <i/>
        <sz val="11"/>
        <color theme="1"/>
        <rFont val="Times New Roman"/>
        <family val="1"/>
      </rPr>
      <t>F</t>
    </r>
    <r>
      <rPr>
        <b/>
        <sz val="11"/>
        <color theme="1"/>
        <rFont val="Times New Roman"/>
        <family val="1"/>
      </rPr>
      <t>Li</t>
    </r>
    <r>
      <rPr>
        <b/>
        <vertAlign val="subscript"/>
        <sz val="11"/>
        <color theme="1"/>
        <rFont val="Times New Roman"/>
        <family val="1"/>
      </rPr>
      <t>riverwater</t>
    </r>
  </si>
  <si>
    <r>
      <t>accumulated [Li]</t>
    </r>
    <r>
      <rPr>
        <b/>
        <vertAlign val="subscript"/>
        <sz val="11"/>
        <color theme="1"/>
        <rFont val="Times New Roman"/>
        <family val="1"/>
      </rPr>
      <t>conservative</t>
    </r>
    <r>
      <rPr>
        <b/>
        <sz val="11"/>
        <color theme="1"/>
        <rFont val="Times New Roman"/>
        <family val="1"/>
      </rPr>
      <t xml:space="preserve"> * </t>
    </r>
    <r>
      <rPr>
        <b/>
        <i/>
        <sz val="11"/>
        <color theme="1"/>
        <rFont val="Times New Roman"/>
        <family val="1"/>
      </rPr>
      <t>F</t>
    </r>
    <r>
      <rPr>
        <b/>
        <sz val="11"/>
        <color theme="1"/>
        <rFont val="Times New Roman"/>
        <family val="1"/>
      </rPr>
      <t>Li</t>
    </r>
    <r>
      <rPr>
        <b/>
        <vertAlign val="subscript"/>
        <sz val="11"/>
        <color theme="1"/>
        <rFont val="Times New Roman"/>
        <family val="1"/>
      </rPr>
      <t>riverwater</t>
    </r>
    <r>
      <rPr>
        <b/>
        <sz val="11"/>
        <color theme="1"/>
        <rFont val="Times New Roman"/>
        <family val="1"/>
      </rPr>
      <t xml:space="preserve"> (MLi</t>
    </r>
    <r>
      <rPr>
        <b/>
        <vertAlign val="subscript"/>
        <sz val="11"/>
        <color theme="1"/>
        <rFont val="Times New Roman"/>
        <family val="1"/>
      </rPr>
      <t>river</t>
    </r>
    <r>
      <rPr>
        <b/>
        <sz val="11"/>
        <color theme="1"/>
        <rFont val="Times New Roman"/>
        <family val="1"/>
      </rPr>
      <t>)</t>
    </r>
  </si>
  <si>
    <r>
      <t>Σ</t>
    </r>
    <r>
      <rPr>
        <b/>
        <i/>
        <sz val="11"/>
        <color theme="1"/>
        <rFont val="Times New Roman"/>
        <family val="1"/>
      </rPr>
      <t>f</t>
    </r>
    <r>
      <rPr>
        <b/>
        <vertAlign val="subscript"/>
        <sz val="11"/>
        <color theme="1"/>
        <rFont val="Times New Roman"/>
        <family val="1"/>
      </rPr>
      <t>river</t>
    </r>
  </si>
  <si>
    <r>
      <t xml:space="preserve">accumulated </t>
    </r>
    <r>
      <rPr>
        <b/>
        <i/>
        <sz val="11"/>
        <color theme="1"/>
        <rFont val="Times New Roman"/>
        <family val="1"/>
      </rPr>
      <t>f</t>
    </r>
    <r>
      <rPr>
        <b/>
        <sz val="11"/>
        <color theme="1"/>
        <rFont val="Times New Roman"/>
        <family val="1"/>
      </rPr>
      <t>*[Li]</t>
    </r>
    <r>
      <rPr>
        <b/>
        <vertAlign val="subscript"/>
        <sz val="11"/>
        <color theme="1"/>
        <rFont val="Times New Roman"/>
        <family val="1"/>
      </rPr>
      <t>conservative</t>
    </r>
    <r>
      <rPr>
        <b/>
        <sz val="11"/>
        <color theme="1"/>
        <rFont val="Times New Roman"/>
        <family val="1"/>
      </rPr>
      <t xml:space="preserve"> * </t>
    </r>
    <r>
      <rPr>
        <b/>
        <i/>
        <sz val="11"/>
        <color theme="1"/>
        <rFont val="Times New Roman"/>
        <family val="1"/>
      </rPr>
      <t>F</t>
    </r>
    <r>
      <rPr>
        <b/>
        <sz val="11"/>
        <color theme="1"/>
        <rFont val="Times New Roman"/>
        <family val="1"/>
      </rPr>
      <t>Li</t>
    </r>
    <r>
      <rPr>
        <b/>
        <vertAlign val="subscript"/>
        <sz val="11"/>
        <color theme="1"/>
        <rFont val="Times New Roman"/>
        <family val="1"/>
      </rPr>
      <t>searwater</t>
    </r>
  </si>
  <si>
    <r>
      <t>accumulated [Li]</t>
    </r>
    <r>
      <rPr>
        <b/>
        <vertAlign val="subscript"/>
        <sz val="11"/>
        <color theme="1"/>
        <rFont val="Times New Roman"/>
        <family val="1"/>
      </rPr>
      <t>conservative</t>
    </r>
    <r>
      <rPr>
        <b/>
        <sz val="11"/>
        <color theme="1"/>
        <rFont val="Times New Roman"/>
        <family val="1"/>
      </rPr>
      <t xml:space="preserve"> * </t>
    </r>
    <r>
      <rPr>
        <b/>
        <i/>
        <sz val="11"/>
        <color theme="1"/>
        <rFont val="Times New Roman"/>
        <family val="1"/>
      </rPr>
      <t>F</t>
    </r>
    <r>
      <rPr>
        <b/>
        <sz val="11"/>
        <color theme="1"/>
        <rFont val="Times New Roman"/>
        <family val="1"/>
      </rPr>
      <t>Li</t>
    </r>
    <r>
      <rPr>
        <b/>
        <vertAlign val="subscript"/>
        <sz val="11"/>
        <color theme="1"/>
        <rFont val="Times New Roman"/>
        <family val="1"/>
      </rPr>
      <t>seawater</t>
    </r>
    <r>
      <rPr>
        <b/>
        <sz val="11"/>
        <color theme="1"/>
        <rFont val="Times New Roman"/>
        <family val="1"/>
      </rPr>
      <t xml:space="preserve"> (MLi</t>
    </r>
    <r>
      <rPr>
        <b/>
        <vertAlign val="subscript"/>
        <sz val="11"/>
        <color theme="1"/>
        <rFont val="Times New Roman"/>
        <family val="1"/>
      </rPr>
      <t>seawater</t>
    </r>
    <r>
      <rPr>
        <b/>
        <sz val="11"/>
        <color theme="1"/>
        <rFont val="Times New Roman"/>
        <family val="1"/>
      </rPr>
      <t>)</t>
    </r>
  </si>
  <si>
    <r>
      <t>Σ</t>
    </r>
    <r>
      <rPr>
        <b/>
        <i/>
        <sz val="11"/>
        <color theme="1"/>
        <rFont val="Times New Roman"/>
        <family val="1"/>
      </rPr>
      <t>f</t>
    </r>
    <r>
      <rPr>
        <b/>
        <vertAlign val="subscript"/>
        <sz val="11"/>
        <color theme="1"/>
        <rFont val="Times New Roman"/>
        <family val="1"/>
      </rPr>
      <t>seawater</t>
    </r>
  </si>
  <si>
    <r>
      <t xml:space="preserve">accumulated </t>
    </r>
    <r>
      <rPr>
        <b/>
        <i/>
        <sz val="11"/>
        <color theme="1"/>
        <rFont val="Times New Roman"/>
        <family val="1"/>
      </rPr>
      <t>f</t>
    </r>
    <r>
      <rPr>
        <b/>
        <sz val="11"/>
        <color theme="1"/>
        <rFont val="Times New Roman"/>
        <family val="1"/>
      </rPr>
      <t>*[Li]</t>
    </r>
    <r>
      <rPr>
        <b/>
        <vertAlign val="subscript"/>
        <sz val="11"/>
        <color theme="1"/>
        <rFont val="Times New Roman"/>
        <family val="1"/>
      </rPr>
      <t>conservative</t>
    </r>
    <r>
      <rPr>
        <b/>
        <sz val="11"/>
        <color theme="1"/>
        <rFont val="Times New Roman"/>
        <family val="1"/>
      </rPr>
      <t xml:space="preserve"> </t>
    </r>
  </si>
  <si>
    <r>
      <t>accumulated [Li]</t>
    </r>
    <r>
      <rPr>
        <b/>
        <vertAlign val="subscript"/>
        <sz val="11"/>
        <color theme="1"/>
        <rFont val="Times New Roman"/>
        <family val="1"/>
      </rPr>
      <t>conservative</t>
    </r>
    <r>
      <rPr>
        <b/>
        <sz val="11"/>
        <color theme="1"/>
        <rFont val="Times New Roman"/>
        <family val="1"/>
      </rPr>
      <t xml:space="preserve"> </t>
    </r>
  </si>
  <si>
    <r>
      <t>Σ</t>
    </r>
    <r>
      <rPr>
        <b/>
        <i/>
        <sz val="11"/>
        <color theme="1"/>
        <rFont val="Times New Roman"/>
        <family val="1"/>
      </rPr>
      <t>f</t>
    </r>
  </si>
  <si>
    <r>
      <t>M</t>
    </r>
    <r>
      <rPr>
        <b/>
        <vertAlign val="subscript"/>
        <sz val="11"/>
        <color theme="1"/>
        <rFont val="Times New Roman"/>
        <family val="1"/>
      </rPr>
      <t>seawater</t>
    </r>
    <r>
      <rPr>
        <b/>
        <sz val="11"/>
        <color theme="1"/>
        <rFont val="Times New Roman"/>
        <family val="1"/>
      </rPr>
      <t>/M</t>
    </r>
    <r>
      <rPr>
        <b/>
        <vertAlign val="subscript"/>
        <sz val="11"/>
        <color theme="1"/>
        <rFont val="Times New Roman"/>
        <family val="1"/>
      </rPr>
      <t>river</t>
    </r>
    <r>
      <rPr>
        <b/>
        <sz val="11"/>
        <color theme="1"/>
        <rFont val="Times New Roman"/>
        <family val="1"/>
      </rPr>
      <t xml:space="preserve"> [5]</t>
    </r>
  </si>
  <si>
    <t>Saturation Index (SI) is calculated using PHREEQC (Supplementary Material S6).</t>
  </si>
  <si>
    <t>Table S6. Mineral saturation index in dissolved load samples</t>
  </si>
  <si>
    <r>
      <t>Aragonite CaCO</t>
    </r>
    <r>
      <rPr>
        <b/>
        <vertAlign val="subscript"/>
        <sz val="11"/>
        <color theme="1"/>
        <rFont val="Times New Roman"/>
        <family val="1"/>
      </rPr>
      <t>3</t>
    </r>
  </si>
  <si>
    <r>
      <t>Calcite CaCO</t>
    </r>
    <r>
      <rPr>
        <b/>
        <vertAlign val="subscript"/>
        <sz val="11"/>
        <color theme="1"/>
        <rFont val="Times New Roman"/>
        <family val="1"/>
      </rPr>
      <t>3</t>
    </r>
  </si>
  <si>
    <r>
      <t xml:space="preserve">  Dolomite CaMg(CO</t>
    </r>
    <r>
      <rPr>
        <b/>
        <vertAlign val="subscript"/>
        <sz val="11"/>
        <color theme="1"/>
        <rFont val="Times New Roman"/>
        <family val="1"/>
      </rPr>
      <t>3</t>
    </r>
    <r>
      <rPr>
        <b/>
        <sz val="11"/>
        <color theme="1"/>
        <rFont val="Times New Roman"/>
        <family val="1"/>
      </rPr>
      <t>)</t>
    </r>
    <r>
      <rPr>
        <b/>
        <vertAlign val="subscript"/>
        <sz val="11"/>
        <color theme="1"/>
        <rFont val="Times New Roman"/>
        <family val="1"/>
      </rPr>
      <t>2</t>
    </r>
  </si>
  <si>
    <r>
      <t xml:space="preserve">  Quartz SiO</t>
    </r>
    <r>
      <rPr>
        <b/>
        <vertAlign val="subscript"/>
        <sz val="11"/>
        <color theme="1"/>
        <rFont val="Times New Roman"/>
        <family val="1"/>
      </rPr>
      <t>2</t>
    </r>
  </si>
  <si>
    <r>
      <t xml:space="preserve">  SiO2(α) SiO</t>
    </r>
    <r>
      <rPr>
        <b/>
        <vertAlign val="subscript"/>
        <sz val="11"/>
        <color theme="1"/>
        <rFont val="Times New Roman"/>
        <family val="1"/>
      </rPr>
      <t>2</t>
    </r>
  </si>
  <si>
    <r>
      <t>Chalcedony SiO</t>
    </r>
    <r>
      <rPr>
        <b/>
        <vertAlign val="subscript"/>
        <sz val="11"/>
        <color theme="1"/>
        <rFont val="Times New Roman"/>
        <family val="1"/>
      </rPr>
      <t>2</t>
    </r>
  </si>
  <si>
    <r>
      <t xml:space="preserve">  Sepiolite Mg</t>
    </r>
    <r>
      <rPr>
        <b/>
        <vertAlign val="subscript"/>
        <sz val="11"/>
        <color theme="1"/>
        <rFont val="Times New Roman"/>
        <family val="1"/>
      </rPr>
      <t>2</t>
    </r>
    <r>
      <rPr>
        <b/>
        <sz val="11"/>
        <color theme="1"/>
        <rFont val="Times New Roman"/>
        <family val="1"/>
      </rPr>
      <t>Si</t>
    </r>
    <r>
      <rPr>
        <b/>
        <vertAlign val="subscript"/>
        <sz val="11"/>
        <color theme="1"/>
        <rFont val="Times New Roman"/>
        <family val="1"/>
      </rPr>
      <t>3</t>
    </r>
    <r>
      <rPr>
        <b/>
        <sz val="11"/>
        <color theme="1"/>
        <rFont val="Times New Roman"/>
        <family val="1"/>
      </rPr>
      <t>O</t>
    </r>
    <r>
      <rPr>
        <b/>
        <vertAlign val="subscript"/>
        <sz val="11"/>
        <color theme="1"/>
        <rFont val="Times New Roman"/>
        <family val="1"/>
      </rPr>
      <t>7.5</t>
    </r>
    <r>
      <rPr>
        <b/>
        <sz val="11"/>
        <color theme="1"/>
        <rFont val="Times New Roman"/>
        <family val="1"/>
      </rPr>
      <t>OH:3H</t>
    </r>
    <r>
      <rPr>
        <b/>
        <vertAlign val="subscript"/>
        <sz val="11"/>
        <color theme="1"/>
        <rFont val="Times New Roman"/>
        <family val="1"/>
      </rPr>
      <t>2</t>
    </r>
    <r>
      <rPr>
        <b/>
        <sz val="11"/>
        <color theme="1"/>
        <rFont val="Times New Roman"/>
        <family val="1"/>
      </rPr>
      <t>O</t>
    </r>
  </si>
  <si>
    <r>
      <t xml:space="preserve">  Chrysotile Mg</t>
    </r>
    <r>
      <rPr>
        <b/>
        <vertAlign val="subscript"/>
        <sz val="11"/>
        <color theme="1"/>
        <rFont val="Times New Roman"/>
        <family val="1"/>
      </rPr>
      <t>3</t>
    </r>
    <r>
      <rPr>
        <b/>
        <sz val="11"/>
        <color theme="1"/>
        <rFont val="Times New Roman"/>
        <family val="1"/>
      </rPr>
      <t>Si</t>
    </r>
    <r>
      <rPr>
        <b/>
        <vertAlign val="subscript"/>
        <sz val="11"/>
        <color theme="1"/>
        <rFont val="Times New Roman"/>
        <family val="1"/>
      </rPr>
      <t>2</t>
    </r>
    <r>
      <rPr>
        <b/>
        <sz val="11"/>
        <color theme="1"/>
        <rFont val="Times New Roman"/>
        <family val="1"/>
      </rPr>
      <t>O</t>
    </r>
    <r>
      <rPr>
        <b/>
        <vertAlign val="subscript"/>
        <sz val="11"/>
        <color theme="1"/>
        <rFont val="Times New Roman"/>
        <family val="1"/>
      </rPr>
      <t>5</t>
    </r>
    <r>
      <rPr>
        <b/>
        <sz val="11"/>
        <color theme="1"/>
        <rFont val="Times New Roman"/>
        <family val="1"/>
      </rPr>
      <t>(OH)</t>
    </r>
    <r>
      <rPr>
        <b/>
        <vertAlign val="subscript"/>
        <sz val="11"/>
        <color theme="1"/>
        <rFont val="Times New Roman"/>
        <family val="1"/>
      </rPr>
      <t>4</t>
    </r>
  </si>
  <si>
    <r>
      <t xml:space="preserve">  Talc Mg</t>
    </r>
    <r>
      <rPr>
        <b/>
        <vertAlign val="subscript"/>
        <sz val="11"/>
        <color theme="1"/>
        <rFont val="Times New Roman"/>
        <family val="1"/>
      </rPr>
      <t>3</t>
    </r>
    <r>
      <rPr>
        <b/>
        <sz val="11"/>
        <color theme="1"/>
        <rFont val="Times New Roman"/>
        <family val="1"/>
      </rPr>
      <t>Si</t>
    </r>
    <r>
      <rPr>
        <b/>
        <vertAlign val="subscript"/>
        <sz val="11"/>
        <color theme="1"/>
        <rFont val="Times New Roman"/>
        <family val="1"/>
      </rPr>
      <t>4</t>
    </r>
    <r>
      <rPr>
        <b/>
        <sz val="11"/>
        <color theme="1"/>
        <rFont val="Times New Roman"/>
        <family val="1"/>
      </rPr>
      <t>O</t>
    </r>
    <r>
      <rPr>
        <b/>
        <vertAlign val="subscript"/>
        <sz val="11"/>
        <color theme="1"/>
        <rFont val="Times New Roman"/>
        <family val="1"/>
      </rPr>
      <t>10</t>
    </r>
    <r>
      <rPr>
        <b/>
        <sz val="11"/>
        <color theme="1"/>
        <rFont val="Times New Roman"/>
        <family val="1"/>
      </rPr>
      <t>(OH)</t>
    </r>
    <r>
      <rPr>
        <b/>
        <vertAlign val="subscript"/>
        <sz val="11"/>
        <color theme="1"/>
        <rFont val="Times New Roman"/>
        <family val="1"/>
      </rPr>
      <t>2</t>
    </r>
  </si>
  <si>
    <r>
      <t>δ</t>
    </r>
    <r>
      <rPr>
        <b/>
        <vertAlign val="superscript"/>
        <sz val="11"/>
        <color theme="1"/>
        <rFont val="Times New Roman"/>
        <family val="1"/>
      </rPr>
      <t>7</t>
    </r>
    <r>
      <rPr>
        <b/>
        <sz val="11"/>
        <color theme="1"/>
        <rFont val="Times New Roman"/>
        <family val="1"/>
      </rPr>
      <t>Li</t>
    </r>
  </si>
  <si>
    <r>
      <t>SiO</t>
    </r>
    <r>
      <rPr>
        <b/>
        <vertAlign val="subscript"/>
        <sz val="11"/>
        <rFont val="Times New Roman"/>
        <family val="1"/>
      </rPr>
      <t>4</t>
    </r>
    <r>
      <rPr>
        <b/>
        <vertAlign val="superscript"/>
        <sz val="11"/>
        <rFont val="Times New Roman"/>
        <family val="1"/>
      </rPr>
      <t>4-</t>
    </r>
  </si>
  <si>
    <r>
      <t>NO</t>
    </r>
    <r>
      <rPr>
        <b/>
        <vertAlign val="subscript"/>
        <sz val="11"/>
        <color theme="1"/>
        <rFont val="Times New Roman"/>
        <family val="1"/>
      </rPr>
      <t>2</t>
    </r>
    <r>
      <rPr>
        <b/>
        <vertAlign val="superscript"/>
        <sz val="11"/>
        <color theme="1"/>
        <rFont val="Times New Roman"/>
        <family val="1"/>
      </rPr>
      <t>-</t>
    </r>
  </si>
  <si>
    <r>
      <t>NO</t>
    </r>
    <r>
      <rPr>
        <b/>
        <vertAlign val="subscript"/>
        <sz val="11"/>
        <color theme="1"/>
        <rFont val="Times New Roman"/>
        <family val="1"/>
      </rPr>
      <t>3</t>
    </r>
    <r>
      <rPr>
        <b/>
        <vertAlign val="superscript"/>
        <sz val="11"/>
        <color theme="1"/>
        <rFont val="Times New Roman"/>
        <family val="1"/>
      </rPr>
      <t>-</t>
    </r>
  </si>
  <si>
    <r>
      <t>comparison of M</t>
    </r>
    <r>
      <rPr>
        <b/>
        <vertAlign val="subscript"/>
        <sz val="11"/>
        <color theme="1"/>
        <rFont val="Times New Roman"/>
        <family val="1"/>
      </rPr>
      <t>seawater</t>
    </r>
    <r>
      <rPr>
        <b/>
        <sz val="11"/>
        <color theme="1"/>
        <rFont val="Times New Roman"/>
        <family val="1"/>
      </rPr>
      <t>/M</t>
    </r>
    <r>
      <rPr>
        <b/>
        <vertAlign val="subscript"/>
        <sz val="11"/>
        <color theme="1"/>
        <rFont val="Times New Roman"/>
        <family val="1"/>
      </rPr>
      <t>river</t>
    </r>
    <r>
      <rPr>
        <b/>
        <sz val="11"/>
        <color theme="1"/>
        <rFont val="Times New Roman"/>
        <family val="1"/>
      </rPr>
      <t xml:space="preserve"> between two integration methods</t>
    </r>
  </si>
  <si>
    <t>[1] The salinities in black are calculated by using linear interpolation according to the measured Li concentrations and salinities between every two samples. The data in red are measured salinities of dissolved load samples.</t>
  </si>
  <si>
    <r>
      <t>[3] The V</t>
    </r>
    <r>
      <rPr>
        <vertAlign val="subscript"/>
        <sz val="11"/>
        <rFont val="Times New Roman"/>
        <family val="1"/>
      </rPr>
      <t xml:space="preserve">total </t>
    </r>
    <r>
      <rPr>
        <sz val="11"/>
        <rFont val="Times New Roman"/>
        <family val="1"/>
      </rPr>
      <t>is normalizated by V</t>
    </r>
    <r>
      <rPr>
        <vertAlign val="subscript"/>
        <sz val="11"/>
        <rFont val="Times New Roman"/>
        <family val="1"/>
      </rPr>
      <t>river</t>
    </r>
    <r>
      <rPr>
        <sz val="11"/>
        <rFont val="Times New Roman"/>
        <family val="1"/>
      </rPr>
      <t>, which is set as 1 (Supplement S5).</t>
    </r>
  </si>
  <si>
    <t>Salinity</t>
  </si>
  <si>
    <t>Corresponding sediment</t>
  </si>
  <si>
    <t>Supplementary Material for:</t>
  </si>
  <si>
    <t>The influence of river-derived particles on estuarine and marine elemental cycles: evidence from lithium isotopes</t>
  </si>
  <si>
    <t>* Corresponding author. e-mail: chunyao.liu.19@ucl.ac.uk</t>
  </si>
  <si>
    <r>
      <t>a</t>
    </r>
    <r>
      <rPr>
        <sz val="11"/>
        <color theme="1"/>
        <rFont val="Times New Roman"/>
        <family val="1"/>
      </rPr>
      <t xml:space="preserve"> London Geochemistry and Isotope Centre (LOGIC), Institute of Earth and Planetary Sciences, University College London and Birkbeck, University of London, Gower Street, London WC1E 6BT, UK</t>
    </r>
  </si>
  <si>
    <r>
      <t>b</t>
    </r>
    <r>
      <rPr>
        <sz val="11"/>
        <color theme="1"/>
        <rFont val="Times New Roman"/>
        <family val="1"/>
      </rPr>
      <t xml:space="preserve"> GEOMAR Helmholtz Centre for Ocean Research Kiel, Wischhofstrasse 1-3, Kiel 24148, Germany</t>
    </r>
  </si>
  <si>
    <r>
      <t>c</t>
    </r>
    <r>
      <rPr>
        <sz val="11"/>
        <color theme="1"/>
        <rFont val="Times New Roman"/>
        <family val="1"/>
      </rPr>
      <t xml:space="preserve"> Mainz Isotope Geochemistry (MIGHTY), Institute of Geosciences, Johannes Gutenberg University, 55122, Mainz, Germany</t>
    </r>
  </si>
  <si>
    <r>
      <t xml:space="preserve">Authors: </t>
    </r>
    <r>
      <rPr>
        <sz val="11"/>
        <color theme="1"/>
        <rFont val="Times New Roman"/>
        <family val="1"/>
      </rPr>
      <t>Chun-Yao Liu</t>
    </r>
    <r>
      <rPr>
        <vertAlign val="superscript"/>
        <sz val="11"/>
        <color theme="1"/>
        <rFont val="Times New Roman"/>
        <family val="1"/>
      </rPr>
      <t>a</t>
    </r>
    <r>
      <rPr>
        <sz val="11"/>
        <color theme="1"/>
        <rFont val="Times New Roman"/>
        <family val="1"/>
      </rPr>
      <t>*, David J. Wilson</t>
    </r>
    <r>
      <rPr>
        <vertAlign val="superscript"/>
        <sz val="11"/>
        <color theme="1"/>
        <rFont val="Times New Roman"/>
        <family val="1"/>
      </rPr>
      <t>a</t>
    </r>
    <r>
      <rPr>
        <sz val="11"/>
        <color theme="1"/>
        <rFont val="Times New Roman"/>
        <family val="1"/>
      </rPr>
      <t>, Ed C. Hathorne</t>
    </r>
    <r>
      <rPr>
        <vertAlign val="superscript"/>
        <sz val="11"/>
        <color theme="1"/>
        <rFont val="Times New Roman"/>
        <family val="1"/>
      </rPr>
      <t>b</t>
    </r>
    <r>
      <rPr>
        <sz val="11"/>
        <color theme="1"/>
        <rFont val="Times New Roman"/>
        <family val="1"/>
      </rPr>
      <t>, Antao Xu</t>
    </r>
    <r>
      <rPr>
        <vertAlign val="superscript"/>
        <sz val="11"/>
        <color theme="1"/>
        <rFont val="Times New Roman"/>
        <family val="1"/>
      </rPr>
      <t>b</t>
    </r>
    <r>
      <rPr>
        <sz val="11"/>
        <color theme="1"/>
        <rFont val="Times New Roman"/>
        <family val="1"/>
      </rPr>
      <t>, Philip A. E. Pogge von Strandmann</t>
    </r>
    <r>
      <rPr>
        <vertAlign val="superscript"/>
        <sz val="11"/>
        <color theme="1"/>
        <rFont val="Times New Roman"/>
        <family val="1"/>
      </rPr>
      <t>a,c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</si>
</sst>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0"/>
    <numFmt numFmtId="165" formatCode="0.0000"/>
    <numFmt numFmtId="166" formatCode="0.0"/>
    <numFmt numFmtId="167" formatCode="00.00"/>
    <numFmt numFmtId="168" formatCode="0.0000000_ "/>
    <numFmt numFmtId="169" formatCode="0.000_ "/>
    <numFmt numFmtId="170" formatCode="0.00000_);[Red]\(0.00000\)"/>
    <numFmt numFmtId="171" formatCode="0.00000"/>
    <numFmt numFmtId="172" formatCode="0.00000000000"/>
    <numFmt numFmtId="173" formatCode="0.00_ "/>
  </numFmts>
  <fonts count="33">
    <font>
      <sz val="11"/>
      <color theme="1"/>
      <name val="Calibri"/>
      <family val="2"/>
      <scheme val="minor"/>
    </font>
    <font>
      <sz val="11"/>
      <color theme="1"/>
      <name val="Calibri"/>
      <family val="2"/>
      <scheme val="minor"/>
    </font>
    <font>
      <sz val="9"/>
      <name val="Calibri"/>
      <family val="3"/>
      <charset val="134"/>
      <scheme val="minor"/>
    </font>
    <font>
      <sz val="11"/>
      <color theme="1"/>
      <name val="Times New Roman"/>
      <family val="1"/>
    </font>
    <font>
      <i/>
      <sz val="11"/>
      <color theme="1"/>
      <name val="Times New Roman"/>
      <family val="1"/>
    </font>
    <font>
      <vertAlign val="subscript"/>
      <sz val="11"/>
      <color theme="1"/>
      <name val="Times New Roman"/>
      <family val="1"/>
    </font>
    <font>
      <sz val="10"/>
      <color theme="1"/>
      <name val="Times New Roman"/>
      <family val="1"/>
    </font>
    <font>
      <i/>
      <sz val="10"/>
      <color theme="1"/>
      <name val="Times New Roman"/>
      <family val="1"/>
    </font>
    <font>
      <b/>
      <sz val="10"/>
      <color theme="1"/>
      <name val="Times New Roman"/>
      <family val="1"/>
    </font>
    <font>
      <b/>
      <sz val="11"/>
      <color theme="1"/>
      <name val="Times New Roman"/>
      <family val="1"/>
    </font>
    <font>
      <sz val="11"/>
      <name val="Times New Roman"/>
      <family val="1"/>
    </font>
    <font>
      <vertAlign val="subscript"/>
      <sz val="11"/>
      <name val="Times New Roman"/>
      <family val="1"/>
    </font>
    <font>
      <sz val="10.5"/>
      <name val="Times New Roman"/>
      <family val="1"/>
    </font>
    <font>
      <i/>
      <sz val="10.5"/>
      <name val="Times New Roman"/>
      <family val="1"/>
    </font>
    <font>
      <sz val="10.5"/>
      <color theme="1"/>
      <name val="Times New Roman"/>
      <family val="1"/>
    </font>
    <font>
      <sz val="11"/>
      <color rgb="FFFF0000"/>
      <name val="Times New Roman"/>
      <family val="1"/>
    </font>
    <font>
      <sz val="10.5"/>
      <color rgb="FFFF0000"/>
      <name val="Times New Roman"/>
      <family val="1"/>
    </font>
    <font>
      <b/>
      <sz val="11"/>
      <name val="Times New Roman"/>
      <family val="1"/>
    </font>
    <font>
      <sz val="12"/>
      <name val="Times New Roman"/>
      <family val="1"/>
    </font>
    <font>
      <i/>
      <sz val="12"/>
      <name val="Times New Roman"/>
      <family val="1"/>
    </font>
    <font>
      <b/>
      <sz val="12"/>
      <name val="Times New Roman"/>
      <family val="1"/>
    </font>
    <font>
      <vertAlign val="superscript"/>
      <sz val="12"/>
      <name val="Times New Roman"/>
      <family val="1"/>
    </font>
    <font>
      <vertAlign val="subscript"/>
      <sz val="12"/>
      <name val="Times New Roman"/>
      <family val="1"/>
    </font>
    <font>
      <b/>
      <sz val="11"/>
      <color theme="1"/>
      <name val="Calibri"/>
      <family val="2"/>
      <scheme val="minor"/>
    </font>
    <font>
      <b/>
      <vertAlign val="superscript"/>
      <sz val="11"/>
      <name val="Times New Roman"/>
      <family val="1"/>
    </font>
    <font>
      <b/>
      <vertAlign val="subscript"/>
      <sz val="11"/>
      <name val="Times New Roman"/>
      <family val="1"/>
    </font>
    <font>
      <b/>
      <vertAlign val="subscript"/>
      <sz val="11"/>
      <color theme="1"/>
      <name val="Times New Roman"/>
      <family val="1"/>
    </font>
    <font>
      <b/>
      <i/>
      <sz val="11"/>
      <name val="Times New Roman"/>
      <family val="1"/>
    </font>
    <font>
      <b/>
      <vertAlign val="superscript"/>
      <sz val="11"/>
      <color theme="1"/>
      <name val="Times New Roman"/>
      <family val="1"/>
    </font>
    <font>
      <b/>
      <sz val="11"/>
      <color theme="1"/>
      <name val="Microsoft YaHei"/>
      <family val="1"/>
      <charset val="134"/>
    </font>
    <font>
      <b/>
      <i/>
      <sz val="11"/>
      <color theme="1"/>
      <name val="Times New Roman"/>
      <family val="1"/>
    </font>
    <font>
      <b/>
      <sz val="10.5"/>
      <color theme="1"/>
      <name val="Times New Roman"/>
      <family val="1"/>
    </font>
    <font>
      <vertAlign val="superscript"/>
      <sz val="11"/>
      <color theme="1"/>
      <name val="Times New Roman"/>
      <family val="1"/>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diagonal/>
    </border>
  </borders>
  <cellStyleXfs count="2">
    <xf numFmtId="0" fontId="0" fillId="0" borderId="0"/>
    <xf numFmtId="9" fontId="1" fillId="0" borderId="0" applyFont="0" applyFill="0" applyBorder="0" applyAlignment="0" applyProtection="0">
      <alignment vertical="center"/>
    </xf>
  </cellStyleXfs>
  <cellXfs count="103">
    <xf numFmtId="0" fontId="0" fillId="0" borderId="0" xfId="0"/>
    <xf numFmtId="0" fontId="3" fillId="0" borderId="0" xfId="0" applyFont="1" applyAlignment="1">
      <alignment horizontal="center" vertical="center"/>
    </xf>
    <xf numFmtId="0" fontId="6" fillId="0" borderId="0" xfId="0" applyFont="1" applyAlignment="1">
      <alignment vertical="center"/>
    </xf>
    <xf numFmtId="0" fontId="9" fillId="0" borderId="0" xfId="0" applyFont="1"/>
    <xf numFmtId="164" fontId="3" fillId="0" borderId="0" xfId="0" applyNumberFormat="1" applyFont="1" applyAlignment="1">
      <alignment horizontal="center" vertical="center"/>
    </xf>
    <xf numFmtId="164" fontId="10" fillId="0" borderId="0" xfId="0" applyNumberFormat="1" applyFont="1" applyAlignment="1">
      <alignment horizontal="center" vertical="center"/>
    </xf>
    <xf numFmtId="0" fontId="6" fillId="0" borderId="0" xfId="0" applyFont="1" applyAlignment="1">
      <alignment horizontal="left"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164" fontId="3" fillId="0" borderId="1" xfId="0" applyNumberFormat="1" applyFont="1" applyBorder="1" applyAlignment="1">
      <alignment horizontal="center" vertical="center"/>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9" fillId="0" borderId="0" xfId="0" applyFont="1" applyAlignment="1">
      <alignment horizontal="left"/>
    </xf>
    <xf numFmtId="0" fontId="10" fillId="0" borderId="0" xfId="0"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10" fillId="0" borderId="0" xfId="0" applyFont="1" applyAlignment="1">
      <alignment horizontal="center" vertical="center" wrapText="1"/>
    </xf>
    <xf numFmtId="0" fontId="10" fillId="0" borderId="2" xfId="0" applyFont="1" applyBorder="1" applyAlignment="1">
      <alignment horizontal="center" vertical="center"/>
    </xf>
    <xf numFmtId="10" fontId="10" fillId="0" borderId="0" xfId="1" applyNumberFormat="1" applyFont="1" applyFill="1" applyAlignment="1">
      <alignment horizontal="center" vertical="center"/>
    </xf>
    <xf numFmtId="10" fontId="10" fillId="0" borderId="0" xfId="0" applyNumberFormat="1" applyFont="1" applyAlignment="1">
      <alignment horizontal="center" vertical="center"/>
    </xf>
    <xf numFmtId="168" fontId="10" fillId="0" borderId="0" xfId="1" applyNumberFormat="1" applyFont="1" applyFill="1" applyBorder="1" applyAlignment="1">
      <alignment horizontal="center" vertical="center"/>
    </xf>
    <xf numFmtId="165" fontId="10" fillId="0" borderId="0" xfId="0" applyNumberFormat="1" applyFont="1" applyAlignment="1">
      <alignment horizontal="center" vertical="center"/>
    </xf>
    <xf numFmtId="2" fontId="10" fillId="0" borderId="0" xfId="0" applyNumberFormat="1" applyFont="1" applyAlignment="1">
      <alignment horizontal="center" vertical="center"/>
    </xf>
    <xf numFmtId="2"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164" fontId="10" fillId="0" borderId="1" xfId="0" applyNumberFormat="1" applyFont="1" applyBorder="1" applyAlignment="1">
      <alignment horizontal="center" vertical="center"/>
    </xf>
    <xf numFmtId="164" fontId="10" fillId="0" borderId="2" xfId="0" applyNumberFormat="1" applyFont="1" applyBorder="1" applyAlignment="1">
      <alignment horizontal="center" vertical="center"/>
    </xf>
    <xf numFmtId="0" fontId="9" fillId="0" borderId="0" xfId="0" applyFont="1" applyAlignment="1">
      <alignment horizontal="left" vertical="center"/>
    </xf>
    <xf numFmtId="2" fontId="15" fillId="0" borderId="0" xfId="0" applyNumberFormat="1" applyFont="1" applyAlignment="1">
      <alignment horizontal="center" vertical="center"/>
    </xf>
    <xf numFmtId="169" fontId="3" fillId="0" borderId="0" xfId="0" applyNumberFormat="1" applyFont="1" applyAlignment="1">
      <alignment horizontal="center" vertical="center"/>
    </xf>
    <xf numFmtId="171" fontId="3" fillId="0" borderId="0" xfId="0" applyNumberFormat="1" applyFont="1" applyAlignment="1">
      <alignment horizontal="center" vertical="center"/>
    </xf>
    <xf numFmtId="170" fontId="10" fillId="0" borderId="0" xfId="0" applyNumberFormat="1" applyFont="1" applyAlignment="1">
      <alignment horizontal="center" vertical="center"/>
    </xf>
    <xf numFmtId="10" fontId="10" fillId="0" borderId="0" xfId="1" applyNumberFormat="1" applyFont="1" applyFill="1" applyBorder="1" applyAlignment="1">
      <alignment horizontal="center" vertical="center"/>
    </xf>
    <xf numFmtId="9" fontId="10" fillId="0" borderId="0" xfId="1" applyFont="1" applyFill="1" applyBorder="1" applyAlignment="1">
      <alignment horizontal="center" vertical="center"/>
    </xf>
    <xf numFmtId="2" fontId="16" fillId="0" borderId="0" xfId="0" applyNumberFormat="1" applyFont="1" applyAlignment="1">
      <alignment horizontal="center" vertical="center"/>
    </xf>
    <xf numFmtId="2" fontId="15" fillId="0" borderId="1" xfId="0" applyNumberFormat="1" applyFont="1" applyBorder="1" applyAlignment="1">
      <alignment horizontal="center" vertical="center"/>
    </xf>
    <xf numFmtId="171" fontId="3" fillId="0" borderId="1" xfId="0" applyNumberFormat="1" applyFont="1" applyBorder="1" applyAlignment="1">
      <alignment horizontal="center" vertical="center"/>
    </xf>
    <xf numFmtId="0" fontId="10" fillId="0" borderId="0" xfId="0" applyFont="1" applyAlignment="1">
      <alignment horizontal="left" vertical="center"/>
    </xf>
    <xf numFmtId="0" fontId="3" fillId="0" borderId="0" xfId="0" applyFont="1" applyAlignment="1">
      <alignment horizontal="left" vertical="center"/>
    </xf>
    <xf numFmtId="172" fontId="3" fillId="0" borderId="0" xfId="0" applyNumberFormat="1" applyFont="1" applyAlignment="1">
      <alignment horizontal="center" vertical="center"/>
    </xf>
    <xf numFmtId="0" fontId="15" fillId="0" borderId="0" xfId="0" applyFont="1" applyAlignment="1">
      <alignment horizontal="center" vertical="center"/>
    </xf>
    <xf numFmtId="164" fontId="15" fillId="0" borderId="0" xfId="0" applyNumberFormat="1" applyFont="1" applyAlignment="1">
      <alignment horizontal="center" vertical="center"/>
    </xf>
    <xf numFmtId="0" fontId="16" fillId="0" borderId="0" xfId="0" applyFont="1" applyAlignment="1">
      <alignment horizontal="center" vertical="center"/>
    </xf>
    <xf numFmtId="2" fontId="3" fillId="0" borderId="0" xfId="0" applyNumberFormat="1" applyFont="1" applyAlignment="1">
      <alignment horizontal="center" vertical="center"/>
    </xf>
    <xf numFmtId="0" fontId="3" fillId="0" borderId="0" xfId="0" applyFont="1"/>
    <xf numFmtId="0" fontId="9" fillId="0" borderId="0" xfId="0" quotePrefix="1" applyFont="1" applyAlignment="1">
      <alignment horizontal="center" vertical="center"/>
    </xf>
    <xf numFmtId="0" fontId="3" fillId="0" borderId="0" xfId="0" quotePrefix="1" applyFont="1" applyAlignment="1">
      <alignment horizontal="center" vertical="center"/>
    </xf>
    <xf numFmtId="1" fontId="3" fillId="0" borderId="0" xfId="0" applyNumberFormat="1" applyFont="1" applyAlignment="1">
      <alignment horizontal="center" vertical="center"/>
    </xf>
    <xf numFmtId="166" fontId="3" fillId="0" borderId="0" xfId="0" applyNumberFormat="1" applyFont="1" applyAlignment="1">
      <alignment horizontal="center" vertical="center"/>
    </xf>
    <xf numFmtId="167" fontId="3" fillId="0" borderId="0" xfId="0" applyNumberFormat="1" applyFont="1" applyAlignment="1">
      <alignment horizontal="center" vertical="center"/>
    </xf>
    <xf numFmtId="1" fontId="10" fillId="0" borderId="0" xfId="0" applyNumberFormat="1" applyFont="1" applyAlignment="1">
      <alignment horizontal="center" vertical="center"/>
    </xf>
    <xf numFmtId="166" fontId="10" fillId="0" borderId="0" xfId="0" applyNumberFormat="1" applyFont="1" applyAlignment="1">
      <alignment horizontal="center" vertical="center"/>
    </xf>
    <xf numFmtId="1" fontId="3" fillId="0" borderId="1" xfId="0" applyNumberFormat="1" applyFont="1" applyBorder="1" applyAlignment="1">
      <alignment horizontal="center" vertical="center"/>
    </xf>
    <xf numFmtId="166" fontId="3" fillId="0" borderId="1" xfId="0" applyNumberFormat="1" applyFont="1" applyBorder="1" applyAlignment="1">
      <alignment horizontal="center" vertical="center"/>
    </xf>
    <xf numFmtId="1" fontId="10" fillId="0" borderId="1" xfId="0" applyNumberFormat="1" applyFont="1" applyBorder="1" applyAlignment="1">
      <alignment horizontal="center" vertical="center"/>
    </xf>
    <xf numFmtId="166" fontId="10" fillId="0" borderId="1" xfId="0" applyNumberFormat="1" applyFont="1" applyBorder="1" applyAlignment="1">
      <alignment horizontal="center" vertical="center"/>
    </xf>
    <xf numFmtId="2" fontId="3" fillId="0" borderId="1" xfId="0" applyNumberFormat="1" applyFont="1" applyBorder="1" applyAlignment="1">
      <alignment horizontal="center" vertical="center"/>
    </xf>
    <xf numFmtId="0" fontId="3" fillId="0" borderId="0" xfId="0" applyFont="1" applyAlignment="1">
      <alignment horizontal="left"/>
    </xf>
    <xf numFmtId="2" fontId="14" fillId="0" borderId="0" xfId="0" applyNumberFormat="1" applyFont="1" applyAlignment="1">
      <alignment horizontal="center" vertical="center"/>
    </xf>
    <xf numFmtId="173" fontId="10" fillId="0" borderId="0" xfId="0" applyNumberFormat="1" applyFont="1" applyAlignment="1">
      <alignment horizontal="center" vertical="center"/>
    </xf>
    <xf numFmtId="173" fontId="10" fillId="0" borderId="1" xfId="0" applyNumberFormat="1" applyFont="1" applyBorder="1" applyAlignment="1">
      <alignment horizontal="center" vertical="center"/>
    </xf>
    <xf numFmtId="0" fontId="17" fillId="0" borderId="0" xfId="0" applyFont="1"/>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0" xfId="0" quotePrefix="1" applyFont="1" applyAlignment="1">
      <alignment horizontal="center" vertical="center" wrapText="1"/>
    </xf>
    <xf numFmtId="14" fontId="10" fillId="0" borderId="0" xfId="0" quotePrefix="1" applyNumberFormat="1" applyFont="1" applyAlignment="1">
      <alignment horizontal="center" vertical="center" wrapText="1"/>
    </xf>
    <xf numFmtId="2" fontId="10" fillId="0" borderId="2" xfId="0" applyNumberFormat="1" applyFont="1" applyBorder="1" applyAlignment="1">
      <alignment horizontal="center" vertical="center"/>
    </xf>
    <xf numFmtId="173" fontId="10" fillId="0" borderId="2" xfId="0" applyNumberFormat="1" applyFont="1" applyBorder="1" applyAlignment="1">
      <alignment horizontal="center" vertical="center"/>
    </xf>
    <xf numFmtId="0" fontId="18" fillId="0" borderId="0" xfId="0" applyFont="1" applyAlignment="1">
      <alignment horizontal="left" vertical="center"/>
    </xf>
    <xf numFmtId="0" fontId="3" fillId="0" borderId="0" xfId="0" applyFont="1" applyAlignment="1">
      <alignment horizontal="center"/>
    </xf>
    <xf numFmtId="2" fontId="3" fillId="0" borderId="0" xfId="0" applyNumberFormat="1" applyFont="1" applyAlignment="1">
      <alignment horizontal="center"/>
    </xf>
    <xf numFmtId="0" fontId="3" fillId="0" borderId="1" xfId="0" applyFont="1" applyBorder="1" applyAlignment="1">
      <alignment horizontal="center"/>
    </xf>
    <xf numFmtId="0" fontId="17" fillId="0" borderId="2" xfId="0" applyFont="1" applyBorder="1" applyAlignment="1">
      <alignment horizontal="center" vertical="center" wrapText="1"/>
    </xf>
    <xf numFmtId="0" fontId="17" fillId="0" borderId="0" xfId="0" applyFont="1" applyAlignment="1">
      <alignment horizontal="center" vertical="center" wrapText="1"/>
    </xf>
    <xf numFmtId="0" fontId="17" fillId="0" borderId="1" xfId="0" applyFont="1" applyBorder="1" applyAlignment="1">
      <alignment horizontal="center" vertical="center" wrapText="1"/>
    </xf>
    <xf numFmtId="0" fontId="9" fillId="0" borderId="2" xfId="0" applyFont="1" applyBorder="1" applyAlignment="1">
      <alignment horizontal="center" vertical="center"/>
    </xf>
    <xf numFmtId="0" fontId="17" fillId="0" borderId="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xf numFmtId="0" fontId="17" fillId="0" borderId="1" xfId="0" applyFont="1" applyBorder="1" applyAlignment="1">
      <alignment horizontal="center" vertical="center"/>
    </xf>
    <xf numFmtId="0" fontId="9" fillId="0" borderId="2" xfId="0" applyFont="1" applyBorder="1" applyAlignment="1">
      <alignment horizontal="center" vertical="center" wrapText="1"/>
    </xf>
    <xf numFmtId="0" fontId="9" fillId="0" borderId="1" xfId="0" applyFont="1" applyBorder="1" applyAlignment="1">
      <alignment vertical="center" wrapText="1"/>
    </xf>
    <xf numFmtId="0" fontId="9" fillId="0" borderId="1" xfId="0" quotePrefix="1" applyFont="1" applyBorder="1" applyAlignment="1">
      <alignment horizontal="center" vertical="center"/>
    </xf>
    <xf numFmtId="0" fontId="17" fillId="0" borderId="0" xfId="0" applyFont="1" applyAlignment="1">
      <alignment horizontal="center" vertical="center"/>
    </xf>
    <xf numFmtId="0" fontId="27" fillId="0" borderId="0" xfId="0" applyFont="1" applyAlignment="1">
      <alignment horizontal="center" vertical="center"/>
    </xf>
    <xf numFmtId="0" fontId="9" fillId="0" borderId="0" xfId="0" applyFont="1" applyAlignment="1">
      <alignment horizontal="center" vertical="center"/>
    </xf>
    <xf numFmtId="0" fontId="9" fillId="0" borderId="0" xfId="0" applyFont="1" applyAlignment="1">
      <alignment horizontal="center" vertical="center" wrapText="1"/>
    </xf>
    <xf numFmtId="0" fontId="31" fillId="0" borderId="1" xfId="0" applyFont="1" applyBorder="1" applyAlignment="1">
      <alignment horizontal="center" vertical="center"/>
    </xf>
    <xf numFmtId="0" fontId="30" fillId="0" borderId="0" xfId="0" applyFont="1" applyAlignment="1">
      <alignment horizontal="center" vertical="center"/>
    </xf>
    <xf numFmtId="0" fontId="9" fillId="0" borderId="2" xfId="0" applyFont="1" applyBorder="1"/>
    <xf numFmtId="0" fontId="17" fillId="0" borderId="2" xfId="0" applyFont="1" applyBorder="1" applyAlignment="1">
      <alignment horizontal="center" vertical="center" wrapText="1"/>
    </xf>
    <xf numFmtId="0" fontId="23" fillId="0" borderId="2" xfId="0" applyFont="1" applyBorder="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3" fillId="0" borderId="0" xfId="0" applyFont="1" applyAlignment="1">
      <alignment horizontal="left" vertical="top" wrapText="1"/>
    </xf>
    <xf numFmtId="0" fontId="9" fillId="0" borderId="2" xfId="0"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justify" vertical="center"/>
    </xf>
    <xf numFmtId="0" fontId="3" fillId="0" borderId="0" xfId="0" applyFont="1" applyAlignment="1">
      <alignment horizontal="justify" vertical="center"/>
    </xf>
    <xf numFmtId="0" fontId="32" fillId="0" borderId="0" xfId="0" applyFont="1" applyAlignment="1">
      <alignment horizontal="justify" vertical="center"/>
    </xf>
    <xf numFmtId="0" fontId="3" fillId="0" borderId="0" xfId="0" applyFont="1" applyFill="1"/>
  </cellXfs>
  <cellStyles count="2">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1313E-F649-4D5D-AC73-7792E3CB6A25}">
  <dimension ref="A1:J9"/>
  <sheetViews>
    <sheetView tabSelected="1" workbookViewId="0">
      <selection activeCell="A16" sqref="A16"/>
    </sheetView>
  </sheetViews>
  <sheetFormatPr defaultRowHeight="14.4"/>
  <cols>
    <col min="1" max="1" width="169.33203125" customWidth="1"/>
  </cols>
  <sheetData>
    <row r="1" spans="1:10">
      <c r="A1" s="99" t="s">
        <v>383</v>
      </c>
      <c r="J1" s="44"/>
    </row>
    <row r="2" spans="1:10" ht="27.6">
      <c r="A2" s="99" t="s">
        <v>384</v>
      </c>
    </row>
    <row r="3" spans="1:10">
      <c r="A3" s="100"/>
    </row>
    <row r="4" spans="1:10" ht="16.8" customHeight="1">
      <c r="A4" s="99" t="s">
        <v>389</v>
      </c>
    </row>
    <row r="5" spans="1:10">
      <c r="A5" s="100"/>
    </row>
    <row r="6" spans="1:10" ht="16.8" customHeight="1">
      <c r="A6" s="101" t="s">
        <v>386</v>
      </c>
    </row>
    <row r="7" spans="1:10" ht="16.8" customHeight="1">
      <c r="A7" s="101" t="s">
        <v>387</v>
      </c>
    </row>
    <row r="8" spans="1:10" ht="16.8" customHeight="1">
      <c r="A8" s="101" t="s">
        <v>388</v>
      </c>
    </row>
    <row r="9" spans="1:10">
      <c r="A9" s="102" t="s">
        <v>385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11C9D-5BF7-40B2-A972-D7BB21022D38}">
  <dimension ref="A1:Z50"/>
  <sheetViews>
    <sheetView zoomScale="96" zoomScaleNormal="96" workbookViewId="0">
      <pane xSplit="2" ySplit="5" topLeftCell="C21" activePane="bottomRight" state="frozen"/>
      <selection pane="topRight" activeCell="C1" sqref="C1"/>
      <selection pane="bottomLeft" activeCell="A6" sqref="A6"/>
      <selection pane="bottomRight" activeCell="B28" sqref="B28"/>
    </sheetView>
  </sheetViews>
  <sheetFormatPr defaultColWidth="8.88671875" defaultRowHeight="13.8"/>
  <cols>
    <col min="1" max="1" width="8.88671875" style="16"/>
    <col min="2" max="3" width="30.77734375" style="16" customWidth="1"/>
    <col min="4" max="5" width="15.77734375" style="16" customWidth="1"/>
    <col min="6" max="7" width="30.77734375" style="16" customWidth="1"/>
    <col min="8" max="9" width="15.77734375" style="16" customWidth="1"/>
    <col min="10" max="11" width="30.77734375" style="16" customWidth="1"/>
    <col min="12" max="13" width="15.77734375" style="16" customWidth="1"/>
    <col min="14" max="15" width="30.77734375" style="16" customWidth="1"/>
    <col min="16" max="17" width="15.77734375" style="16" customWidth="1"/>
    <col min="18" max="19" width="30.77734375" style="16" customWidth="1"/>
    <col min="20" max="21" width="15.77734375" style="16" customWidth="1"/>
    <col min="22" max="23" width="30.77734375" style="16" customWidth="1"/>
    <col min="24" max="25" width="15.77734375" style="16" customWidth="1"/>
    <col min="26" max="26" width="30.77734375" style="16" customWidth="1"/>
    <col min="27" max="16384" width="8.88671875" style="16"/>
  </cols>
  <sheetData>
    <row r="1" spans="1:26">
      <c r="A1" s="61" t="s">
        <v>291</v>
      </c>
    </row>
    <row r="2" spans="1:26">
      <c r="A2" s="61"/>
    </row>
    <row r="3" spans="1:26" s="62" customFormat="1" ht="14.4">
      <c r="B3" s="72"/>
      <c r="C3" s="90" t="s">
        <v>145</v>
      </c>
      <c r="D3" s="91"/>
      <c r="E3" s="91"/>
      <c r="F3" s="91"/>
      <c r="G3" s="90" t="s">
        <v>146</v>
      </c>
      <c r="H3" s="91"/>
      <c r="I3" s="91"/>
      <c r="J3" s="91"/>
      <c r="K3" s="90" t="s">
        <v>147</v>
      </c>
      <c r="L3" s="91"/>
      <c r="M3" s="91"/>
      <c r="N3" s="91"/>
      <c r="O3" s="90" t="s">
        <v>148</v>
      </c>
      <c r="P3" s="91"/>
      <c r="Q3" s="91"/>
      <c r="R3" s="91"/>
      <c r="S3" s="90" t="s">
        <v>149</v>
      </c>
      <c r="T3" s="91"/>
      <c r="U3" s="91"/>
      <c r="V3" s="91"/>
      <c r="W3" s="90" t="s">
        <v>240</v>
      </c>
      <c r="X3" s="91"/>
      <c r="Y3" s="91"/>
      <c r="Z3" s="91"/>
    </row>
    <row r="4" spans="1:26" ht="55.05" customHeight="1">
      <c r="A4" s="73" t="s">
        <v>321</v>
      </c>
      <c r="B4" s="73" t="s">
        <v>322</v>
      </c>
      <c r="C4" s="73" t="s">
        <v>219</v>
      </c>
      <c r="D4" s="73" t="s">
        <v>218</v>
      </c>
      <c r="E4" s="73" t="s">
        <v>301</v>
      </c>
      <c r="F4" s="73" t="s">
        <v>217</v>
      </c>
      <c r="G4" s="73" t="s">
        <v>220</v>
      </c>
      <c r="H4" s="73" t="s">
        <v>218</v>
      </c>
      <c r="I4" s="73" t="s">
        <v>301</v>
      </c>
      <c r="J4" s="73" t="s">
        <v>217</v>
      </c>
      <c r="K4" s="73" t="s">
        <v>241</v>
      </c>
      <c r="L4" s="73" t="s">
        <v>302</v>
      </c>
      <c r="M4" s="73" t="s">
        <v>301</v>
      </c>
      <c r="N4" s="73" t="s">
        <v>217</v>
      </c>
      <c r="O4" s="73" t="s">
        <v>299</v>
      </c>
      <c r="P4" s="73" t="s">
        <v>302</v>
      </c>
      <c r="Q4" s="73" t="s">
        <v>301</v>
      </c>
      <c r="R4" s="73" t="s">
        <v>217</v>
      </c>
      <c r="S4" s="73" t="s">
        <v>328</v>
      </c>
      <c r="T4" s="73" t="s">
        <v>302</v>
      </c>
      <c r="U4" s="73" t="s">
        <v>301</v>
      </c>
      <c r="V4" s="73" t="s">
        <v>217</v>
      </c>
      <c r="W4" s="73" t="s">
        <v>300</v>
      </c>
      <c r="X4" s="73" t="s">
        <v>302</v>
      </c>
      <c r="Y4" s="73" t="s">
        <v>301</v>
      </c>
      <c r="Z4" s="73" t="s">
        <v>217</v>
      </c>
    </row>
    <row r="5" spans="1:26" s="63" customFormat="1" ht="55.05" customHeight="1">
      <c r="B5" s="74"/>
      <c r="C5" s="74"/>
      <c r="D5" s="74" t="s">
        <v>221</v>
      </c>
      <c r="E5" s="74" t="s">
        <v>17</v>
      </c>
      <c r="F5" s="74"/>
      <c r="G5" s="74"/>
      <c r="H5" s="74" t="s">
        <v>221</v>
      </c>
      <c r="I5" s="74" t="s">
        <v>17</v>
      </c>
      <c r="J5" s="74"/>
      <c r="K5" s="74"/>
      <c r="L5" s="74" t="s">
        <v>221</v>
      </c>
      <c r="M5" s="74" t="s">
        <v>17</v>
      </c>
      <c r="N5" s="74"/>
      <c r="O5" s="74"/>
      <c r="P5" s="74" t="s">
        <v>221</v>
      </c>
      <c r="Q5" s="74" t="s">
        <v>17</v>
      </c>
      <c r="R5" s="74"/>
      <c r="S5" s="74"/>
      <c r="T5" s="74" t="s">
        <v>221</v>
      </c>
      <c r="U5" s="74" t="s">
        <v>17</v>
      </c>
      <c r="V5" s="74"/>
      <c r="W5" s="74"/>
      <c r="X5" s="74" t="s">
        <v>221</v>
      </c>
      <c r="Y5" s="74" t="s">
        <v>17</v>
      </c>
      <c r="Z5" s="74"/>
    </row>
    <row r="6" spans="1:26" ht="55.05" customHeight="1">
      <c r="A6" s="16">
        <v>1</v>
      </c>
      <c r="B6" s="16" t="s">
        <v>226</v>
      </c>
      <c r="C6" s="16" t="s">
        <v>153</v>
      </c>
      <c r="D6" s="16" t="s">
        <v>246</v>
      </c>
      <c r="E6" s="16" t="s">
        <v>303</v>
      </c>
      <c r="F6" s="16" t="s">
        <v>154</v>
      </c>
      <c r="G6" s="16" t="s">
        <v>155</v>
      </c>
      <c r="H6" s="16">
        <v>19.399999999999999</v>
      </c>
      <c r="I6" s="16" t="s">
        <v>303</v>
      </c>
      <c r="J6" s="16" t="s">
        <v>244</v>
      </c>
    </row>
    <row r="7" spans="1:26" ht="55.05" customHeight="1">
      <c r="A7" s="16">
        <v>2</v>
      </c>
      <c r="B7" s="16" t="s">
        <v>304</v>
      </c>
      <c r="C7" s="16" t="s">
        <v>305</v>
      </c>
      <c r="D7" s="16" t="s">
        <v>150</v>
      </c>
      <c r="E7" s="16" t="s">
        <v>303</v>
      </c>
      <c r="F7" s="16" t="s">
        <v>152</v>
      </c>
    </row>
    <row r="8" spans="1:26" ht="55.05" customHeight="1">
      <c r="A8" s="16">
        <v>3</v>
      </c>
      <c r="B8" s="16" t="s">
        <v>237</v>
      </c>
      <c r="C8" s="16" t="s">
        <v>153</v>
      </c>
      <c r="D8" s="16" t="s">
        <v>303</v>
      </c>
      <c r="E8" s="16">
        <f>-19</f>
        <v>-19</v>
      </c>
      <c r="F8" s="16" t="s">
        <v>152</v>
      </c>
      <c r="G8" s="16" t="s">
        <v>156</v>
      </c>
      <c r="H8" s="16" t="s">
        <v>303</v>
      </c>
      <c r="I8" s="16" t="s">
        <v>303</v>
      </c>
      <c r="J8" s="16" t="s">
        <v>157</v>
      </c>
    </row>
    <row r="9" spans="1:26" ht="55.05" customHeight="1">
      <c r="A9" s="16">
        <v>4</v>
      </c>
      <c r="B9" s="16" t="s">
        <v>222</v>
      </c>
      <c r="C9" s="16" t="s">
        <v>158</v>
      </c>
      <c r="D9" s="16" t="s">
        <v>159</v>
      </c>
      <c r="E9" s="16">
        <v>-19</v>
      </c>
      <c r="F9" s="16" t="s">
        <v>250</v>
      </c>
      <c r="G9" s="16" t="s">
        <v>306</v>
      </c>
      <c r="H9" s="16" t="s">
        <v>160</v>
      </c>
      <c r="I9" s="16" t="s">
        <v>303</v>
      </c>
      <c r="J9" s="16" t="s">
        <v>279</v>
      </c>
    </row>
    <row r="10" spans="1:26" ht="69" customHeight="1">
      <c r="A10" s="16">
        <v>5</v>
      </c>
      <c r="B10" s="16" t="s">
        <v>223</v>
      </c>
      <c r="C10" s="16" t="s">
        <v>153</v>
      </c>
      <c r="D10" s="16" t="s">
        <v>161</v>
      </c>
      <c r="E10" s="16">
        <v>-19</v>
      </c>
      <c r="F10" s="16" t="s">
        <v>238</v>
      </c>
      <c r="G10" s="16" t="s">
        <v>307</v>
      </c>
      <c r="H10" s="16" t="s">
        <v>162</v>
      </c>
      <c r="I10" s="16">
        <v>-28</v>
      </c>
      <c r="J10" s="16" t="s">
        <v>308</v>
      </c>
      <c r="K10" s="16" t="s">
        <v>309</v>
      </c>
      <c r="L10" s="16" t="s">
        <v>163</v>
      </c>
      <c r="M10" s="16">
        <v>-14</v>
      </c>
      <c r="N10" s="16" t="s">
        <v>310</v>
      </c>
      <c r="O10" s="16" t="s">
        <v>311</v>
      </c>
      <c r="P10" s="16" t="s">
        <v>164</v>
      </c>
      <c r="Q10" s="16" t="s">
        <v>151</v>
      </c>
      <c r="R10" s="16" t="s">
        <v>245</v>
      </c>
    </row>
    <row r="11" spans="1:26" ht="55.05" customHeight="1">
      <c r="A11" s="16">
        <v>6</v>
      </c>
      <c r="B11" s="16" t="s">
        <v>312</v>
      </c>
      <c r="C11" s="16" t="s">
        <v>153</v>
      </c>
      <c r="E11" s="16">
        <v>-19</v>
      </c>
      <c r="F11" s="16" t="s">
        <v>190</v>
      </c>
      <c r="G11" s="16" t="s">
        <v>323</v>
      </c>
      <c r="I11" s="16">
        <v>-23</v>
      </c>
      <c r="J11" s="16" t="s">
        <v>168</v>
      </c>
    </row>
    <row r="12" spans="1:26" ht="55.05" customHeight="1">
      <c r="A12" s="16">
        <v>7</v>
      </c>
      <c r="B12" s="16" t="s">
        <v>313</v>
      </c>
      <c r="C12" s="16" t="s">
        <v>324</v>
      </c>
      <c r="D12" s="16" t="s">
        <v>185</v>
      </c>
      <c r="E12" s="16">
        <v>-19</v>
      </c>
      <c r="F12" s="16" t="s">
        <v>239</v>
      </c>
      <c r="G12" s="16" t="s">
        <v>186</v>
      </c>
      <c r="H12" s="16" t="s">
        <v>187</v>
      </c>
      <c r="I12" s="64" t="s">
        <v>188</v>
      </c>
      <c r="J12" s="16" t="s">
        <v>189</v>
      </c>
      <c r="K12" s="16" t="s">
        <v>165</v>
      </c>
      <c r="L12" s="16" t="s">
        <v>166</v>
      </c>
      <c r="N12" s="16" t="s">
        <v>325</v>
      </c>
      <c r="O12" s="16" t="s">
        <v>167</v>
      </c>
      <c r="P12" s="16">
        <v>7.0000000000000007E-2</v>
      </c>
      <c r="R12" s="16" t="s">
        <v>326</v>
      </c>
    </row>
    <row r="13" spans="1:26" ht="55.05" customHeight="1">
      <c r="A13" s="16">
        <v>8</v>
      </c>
      <c r="B13" s="16" t="s">
        <v>314</v>
      </c>
      <c r="C13" s="16" t="s">
        <v>153</v>
      </c>
      <c r="D13" s="16">
        <v>1.46</v>
      </c>
      <c r="E13" s="16">
        <v>-19</v>
      </c>
      <c r="F13" s="16" t="s">
        <v>152</v>
      </c>
    </row>
    <row r="14" spans="1:26" ht="55.05" customHeight="1">
      <c r="A14" s="16">
        <v>9</v>
      </c>
      <c r="B14" s="16" t="s">
        <v>315</v>
      </c>
      <c r="C14" s="16" t="s">
        <v>153</v>
      </c>
      <c r="D14" s="16">
        <v>6.9</v>
      </c>
      <c r="E14" s="16">
        <v>-15</v>
      </c>
      <c r="F14" s="16" t="s">
        <v>176</v>
      </c>
      <c r="G14" s="16" t="s">
        <v>177</v>
      </c>
      <c r="H14" s="16">
        <v>2.8</v>
      </c>
      <c r="I14" s="16">
        <v>-15</v>
      </c>
      <c r="J14" s="16" t="s">
        <v>176</v>
      </c>
      <c r="K14" s="16" t="s">
        <v>309</v>
      </c>
      <c r="L14" s="16" t="s">
        <v>178</v>
      </c>
      <c r="M14" s="64" t="s">
        <v>179</v>
      </c>
      <c r="N14" s="16" t="s">
        <v>180</v>
      </c>
      <c r="O14" s="16" t="s">
        <v>299</v>
      </c>
      <c r="P14" s="16">
        <v>0.06</v>
      </c>
      <c r="R14" s="16" t="s">
        <v>176</v>
      </c>
      <c r="W14" s="16" t="s">
        <v>327</v>
      </c>
      <c r="X14" s="16">
        <v>0.1</v>
      </c>
      <c r="Z14" s="16" t="s">
        <v>176</v>
      </c>
    </row>
    <row r="15" spans="1:26" ht="55.05" customHeight="1">
      <c r="A15" s="16">
        <v>10</v>
      </c>
      <c r="B15" s="16" t="s">
        <v>316</v>
      </c>
      <c r="M15" s="64"/>
      <c r="Q15" s="64"/>
      <c r="S15" s="16" t="s">
        <v>242</v>
      </c>
      <c r="T15" s="16" t="s">
        <v>243</v>
      </c>
      <c r="U15" s="64" t="s">
        <v>169</v>
      </c>
      <c r="V15" s="16" t="s">
        <v>152</v>
      </c>
    </row>
    <row r="16" spans="1:26" ht="55.05" customHeight="1">
      <c r="A16" s="16">
        <v>11</v>
      </c>
      <c r="B16" s="16" t="s">
        <v>317</v>
      </c>
      <c r="G16" s="16" t="s">
        <v>170</v>
      </c>
      <c r="H16" s="16" t="s">
        <v>171</v>
      </c>
      <c r="I16" s="16">
        <v>-19</v>
      </c>
      <c r="J16" s="16" t="s">
        <v>152</v>
      </c>
    </row>
    <row r="17" spans="1:10" ht="55.05" customHeight="1">
      <c r="A17" s="16">
        <v>12</v>
      </c>
      <c r="B17" s="16" t="s">
        <v>224</v>
      </c>
      <c r="C17" s="16" t="s">
        <v>181</v>
      </c>
      <c r="D17" s="16">
        <v>5.6</v>
      </c>
      <c r="E17" s="16">
        <v>-16</v>
      </c>
      <c r="F17" s="16" t="s">
        <v>176</v>
      </c>
      <c r="G17" s="16" t="s">
        <v>329</v>
      </c>
      <c r="H17" s="16">
        <v>13.9</v>
      </c>
      <c r="I17" s="16">
        <v>-16</v>
      </c>
      <c r="J17" s="16" t="s">
        <v>176</v>
      </c>
    </row>
    <row r="18" spans="1:10" ht="55.05" customHeight="1">
      <c r="A18" s="16">
        <v>13</v>
      </c>
      <c r="B18" s="16" t="s">
        <v>225</v>
      </c>
      <c r="C18" s="16" t="s">
        <v>181</v>
      </c>
      <c r="E18" s="16">
        <v>-13</v>
      </c>
      <c r="F18" s="16" t="s">
        <v>182</v>
      </c>
      <c r="G18" s="16" t="s">
        <v>183</v>
      </c>
      <c r="I18" s="16">
        <v>-20</v>
      </c>
      <c r="J18" s="16" t="s">
        <v>182</v>
      </c>
    </row>
    <row r="19" spans="1:10" ht="55.05" customHeight="1">
      <c r="A19" s="16">
        <v>14</v>
      </c>
      <c r="B19" s="16" t="s">
        <v>318</v>
      </c>
      <c r="C19" s="16" t="s">
        <v>172</v>
      </c>
      <c r="D19" s="16" t="s">
        <v>173</v>
      </c>
      <c r="E19" s="65" t="s">
        <v>267</v>
      </c>
      <c r="F19" s="16" t="s">
        <v>174</v>
      </c>
    </row>
    <row r="20" spans="1:10" ht="55.05" customHeight="1">
      <c r="A20" s="16">
        <v>15</v>
      </c>
      <c r="B20" s="16" t="s">
        <v>319</v>
      </c>
      <c r="G20" s="16" t="s">
        <v>330</v>
      </c>
      <c r="H20" s="16">
        <v>8.3000000000000007</v>
      </c>
      <c r="I20" s="65" t="s">
        <v>175</v>
      </c>
      <c r="J20" s="16" t="s">
        <v>152</v>
      </c>
    </row>
    <row r="21" spans="1:10" ht="55.05" customHeight="1">
      <c r="A21" s="16">
        <v>16</v>
      </c>
      <c r="B21" s="16" t="s">
        <v>320</v>
      </c>
      <c r="C21" s="16" t="s">
        <v>181</v>
      </c>
      <c r="D21" s="16">
        <v>8.3000000000000007</v>
      </c>
      <c r="E21" s="16">
        <v>-13</v>
      </c>
      <c r="F21" s="16" t="s">
        <v>184</v>
      </c>
      <c r="G21" s="16" t="s">
        <v>183</v>
      </c>
      <c r="H21" s="16">
        <v>2.9</v>
      </c>
      <c r="I21" s="16">
        <v>-20</v>
      </c>
      <c r="J21" s="16" t="s">
        <v>184</v>
      </c>
    </row>
    <row r="22" spans="1:10" s="63" customFormat="1" ht="55.05" customHeight="1">
      <c r="A22" s="63">
        <v>17</v>
      </c>
      <c r="B22" s="63" t="s">
        <v>227</v>
      </c>
      <c r="G22" s="63" t="s">
        <v>269</v>
      </c>
      <c r="I22" s="63">
        <v>-25</v>
      </c>
      <c r="J22" s="63" t="s">
        <v>152</v>
      </c>
    </row>
    <row r="25" spans="1:10" ht="15.6">
      <c r="A25" s="68" t="s">
        <v>268</v>
      </c>
    </row>
    <row r="26" spans="1:10" ht="15.6">
      <c r="A26" s="68" t="s">
        <v>257</v>
      </c>
    </row>
    <row r="27" spans="1:10" ht="15.6">
      <c r="A27" s="68" t="s">
        <v>252</v>
      </c>
    </row>
    <row r="28" spans="1:10" ht="15.6">
      <c r="A28" s="68" t="s">
        <v>263</v>
      </c>
    </row>
    <row r="29" spans="1:10" ht="15.6">
      <c r="A29" s="68" t="s">
        <v>248</v>
      </c>
    </row>
    <row r="30" spans="1:10" ht="15.6">
      <c r="A30" s="68" t="s">
        <v>264</v>
      </c>
    </row>
    <row r="31" spans="1:10" ht="15.6">
      <c r="A31" s="68" t="s">
        <v>266</v>
      </c>
    </row>
    <row r="32" spans="1:10" ht="15.6">
      <c r="A32" s="68" t="s">
        <v>261</v>
      </c>
    </row>
    <row r="33" spans="1:1" ht="15.6">
      <c r="A33" s="68" t="s">
        <v>249</v>
      </c>
    </row>
    <row r="34" spans="1:1" ht="15.6">
      <c r="A34" s="68" t="s">
        <v>270</v>
      </c>
    </row>
    <row r="35" spans="1:1" ht="15.6">
      <c r="A35" s="68" t="s">
        <v>275</v>
      </c>
    </row>
    <row r="36" spans="1:1" ht="15.6">
      <c r="A36" s="68" t="s">
        <v>262</v>
      </c>
    </row>
    <row r="37" spans="1:1" ht="15.6">
      <c r="A37" s="68" t="s">
        <v>258</v>
      </c>
    </row>
    <row r="38" spans="1:1" ht="15.6">
      <c r="A38" s="68" t="s">
        <v>273</v>
      </c>
    </row>
    <row r="39" spans="1:1" ht="15.6">
      <c r="A39" s="68" t="s">
        <v>271</v>
      </c>
    </row>
    <row r="40" spans="1:1" ht="15.6">
      <c r="A40" s="68" t="s">
        <v>256</v>
      </c>
    </row>
    <row r="41" spans="1:1" ht="18.600000000000001">
      <c r="A41" s="68" t="s">
        <v>251</v>
      </c>
    </row>
    <row r="42" spans="1:1" ht="15.6">
      <c r="A42" s="68" t="s">
        <v>260</v>
      </c>
    </row>
    <row r="43" spans="1:1" ht="15.6">
      <c r="A43" s="68" t="s">
        <v>254</v>
      </c>
    </row>
    <row r="44" spans="1:1" ht="15.6">
      <c r="A44" s="68" t="s">
        <v>272</v>
      </c>
    </row>
    <row r="45" spans="1:1" ht="15.6">
      <c r="A45" s="68" t="s">
        <v>255</v>
      </c>
    </row>
    <row r="46" spans="1:1" ht="15.6">
      <c r="A46" s="68" t="s">
        <v>265</v>
      </c>
    </row>
    <row r="47" spans="1:1" ht="15.6">
      <c r="A47" s="68" t="s">
        <v>274</v>
      </c>
    </row>
    <row r="48" spans="1:1" ht="15.6">
      <c r="A48" s="68" t="s">
        <v>247</v>
      </c>
    </row>
    <row r="49" spans="1:1" ht="15.6">
      <c r="A49" s="68" t="s">
        <v>253</v>
      </c>
    </row>
    <row r="50" spans="1:1" ht="15.6">
      <c r="A50" s="68" t="s">
        <v>259</v>
      </c>
    </row>
  </sheetData>
  <mergeCells count="6">
    <mergeCell ref="W3:Z3"/>
    <mergeCell ref="C3:F3"/>
    <mergeCell ref="G3:J3"/>
    <mergeCell ref="K3:N3"/>
    <mergeCell ref="O3:R3"/>
    <mergeCell ref="S3:V3"/>
  </mergeCells>
  <phoneticPr fontId="2"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ABAC3-5F86-4494-92AA-BF45B1BADA25}">
  <dimension ref="A1:AB46"/>
  <sheetViews>
    <sheetView workbookViewId="0">
      <selection activeCell="G9" sqref="G9"/>
    </sheetView>
  </sheetViews>
  <sheetFormatPr defaultColWidth="8.88671875" defaultRowHeight="13.8"/>
  <cols>
    <col min="1" max="1" width="14.6640625" style="44" customWidth="1"/>
    <col min="2" max="2" width="14.6640625" style="44" bestFit="1" customWidth="1"/>
    <col min="3" max="3" width="9.109375" style="44" bestFit="1" customWidth="1"/>
    <col min="4" max="4" width="10.5546875" style="44" bestFit="1" customWidth="1"/>
    <col min="5" max="5" width="11.109375" style="44" bestFit="1" customWidth="1"/>
    <col min="6" max="6" width="6.21875" style="44" bestFit="1" customWidth="1"/>
    <col min="7" max="7" width="24.109375" style="44" bestFit="1" customWidth="1"/>
    <col min="8" max="8" width="28.21875" style="44" bestFit="1" customWidth="1"/>
    <col min="9" max="9" width="31.77734375" style="44" bestFit="1" customWidth="1"/>
    <col min="10" max="10" width="16.5546875" style="44" bestFit="1" customWidth="1"/>
    <col min="11" max="11" width="12.6640625" style="44" customWidth="1"/>
    <col min="12" max="12" width="22.6640625" style="44" bestFit="1" customWidth="1"/>
    <col min="13" max="13" width="15.21875" style="44" bestFit="1" customWidth="1"/>
    <col min="14" max="14" width="19.33203125" style="44" bestFit="1" customWidth="1"/>
    <col min="15" max="15" width="21.6640625" style="44" bestFit="1" customWidth="1"/>
    <col min="16" max="16" width="8.88671875" style="44"/>
    <col min="17" max="17" width="10.5546875" style="44" bestFit="1" customWidth="1"/>
    <col min="18" max="18" width="11.109375" style="44" bestFit="1" customWidth="1"/>
    <col min="19" max="16384" width="8.88671875" style="44"/>
  </cols>
  <sheetData>
    <row r="1" spans="1:28">
      <c r="A1" s="3" t="s">
        <v>331</v>
      </c>
    </row>
    <row r="2" spans="1:28">
      <c r="A2" s="3"/>
    </row>
    <row r="3" spans="1:28">
      <c r="A3" s="3" t="s">
        <v>332</v>
      </c>
      <c r="B3" s="3"/>
      <c r="C3" s="3"/>
      <c r="D3" s="3"/>
      <c r="E3" s="3"/>
      <c r="F3" s="3"/>
      <c r="G3" s="3"/>
      <c r="H3" s="3"/>
      <c r="I3" s="3"/>
      <c r="J3" s="3"/>
    </row>
    <row r="4" spans="1:28">
      <c r="A4" s="75" t="s">
        <v>296</v>
      </c>
      <c r="B4" s="75" t="s">
        <v>295</v>
      </c>
      <c r="C4" s="75" t="s">
        <v>285</v>
      </c>
      <c r="D4" s="75" t="s">
        <v>69</v>
      </c>
      <c r="E4" s="75" t="s">
        <v>70</v>
      </c>
      <c r="F4" s="76" t="s">
        <v>284</v>
      </c>
      <c r="G4" s="75" t="s">
        <v>83</v>
      </c>
      <c r="H4" s="76" t="s">
        <v>283</v>
      </c>
      <c r="I4" s="75" t="s">
        <v>282</v>
      </c>
      <c r="J4" s="75" t="s">
        <v>280</v>
      </c>
      <c r="K4" s="1"/>
      <c r="M4" s="1"/>
      <c r="N4" s="1"/>
      <c r="O4" s="1"/>
      <c r="P4" s="1"/>
    </row>
    <row r="5" spans="1:28">
      <c r="A5" s="77"/>
      <c r="B5" s="77"/>
      <c r="C5" s="78"/>
      <c r="D5" s="77"/>
      <c r="E5" s="77"/>
      <c r="F5" s="79" t="s">
        <v>18</v>
      </c>
      <c r="G5" s="77" t="s">
        <v>104</v>
      </c>
      <c r="H5" s="77" t="s">
        <v>17</v>
      </c>
      <c r="I5" s="77" t="s">
        <v>233</v>
      </c>
      <c r="J5" s="77" t="s">
        <v>281</v>
      </c>
      <c r="K5" s="1"/>
      <c r="M5" s="1"/>
      <c r="N5" s="45"/>
      <c r="O5" s="1"/>
      <c r="P5" s="46"/>
    </row>
    <row r="6" spans="1:28" ht="14.4" customHeight="1">
      <c r="A6" s="92" t="s">
        <v>294</v>
      </c>
      <c r="B6" s="92" t="s">
        <v>48</v>
      </c>
      <c r="C6" s="1" t="s">
        <v>53</v>
      </c>
      <c r="D6" s="1" t="s">
        <v>71</v>
      </c>
      <c r="E6" s="13" t="s">
        <v>77</v>
      </c>
      <c r="F6" s="47">
        <v>2.5936249999999998</v>
      </c>
      <c r="G6" s="1">
        <v>105</v>
      </c>
      <c r="H6" s="43">
        <v>1.78437916666667</v>
      </c>
      <c r="I6" s="48">
        <v>27.6027791666667</v>
      </c>
      <c r="J6" s="69">
        <v>262.49</v>
      </c>
      <c r="K6" s="48"/>
      <c r="M6" s="1"/>
      <c r="N6" s="49"/>
      <c r="O6" s="1"/>
      <c r="P6" s="43"/>
    </row>
    <row r="7" spans="1:28">
      <c r="A7" s="92"/>
      <c r="B7" s="92"/>
      <c r="C7" s="1" t="s">
        <v>54</v>
      </c>
      <c r="D7" s="1" t="s">
        <v>72</v>
      </c>
      <c r="E7" s="13" t="s">
        <v>78</v>
      </c>
      <c r="F7" s="47">
        <v>3.228958333</v>
      </c>
      <c r="G7" s="1">
        <v>109</v>
      </c>
      <c r="H7" s="43">
        <v>3.2045249999999998</v>
      </c>
      <c r="I7" s="48">
        <v>27.665800000000001</v>
      </c>
      <c r="J7" s="69">
        <v>257.37</v>
      </c>
      <c r="K7" s="48"/>
      <c r="M7" s="1"/>
      <c r="N7" s="49"/>
      <c r="O7" s="1"/>
      <c r="P7" s="43"/>
    </row>
    <row r="8" spans="1:28">
      <c r="A8" s="92"/>
      <c r="B8" s="92"/>
      <c r="C8" s="1" t="s">
        <v>55</v>
      </c>
      <c r="D8" s="1" t="s">
        <v>73</v>
      </c>
      <c r="E8" s="13" t="s">
        <v>79</v>
      </c>
      <c r="F8" s="47">
        <v>3.1465833330000001</v>
      </c>
      <c r="G8" s="1">
        <v>113</v>
      </c>
      <c r="H8" s="43">
        <v>5.1058333333333303</v>
      </c>
      <c r="I8" s="48">
        <v>27.8641875</v>
      </c>
      <c r="J8" s="69">
        <v>367.73</v>
      </c>
      <c r="K8" s="48"/>
      <c r="M8" s="1"/>
      <c r="N8" s="49"/>
      <c r="O8" s="1"/>
      <c r="P8" s="43"/>
    </row>
    <row r="9" spans="1:28">
      <c r="A9" s="92"/>
      <c r="B9" s="92" t="s">
        <v>49</v>
      </c>
      <c r="C9" s="1" t="s">
        <v>56</v>
      </c>
      <c r="D9" s="1" t="s">
        <v>74</v>
      </c>
      <c r="E9" s="13" t="s">
        <v>80</v>
      </c>
      <c r="F9" s="47">
        <v>3.1044999999999998</v>
      </c>
      <c r="G9" s="1">
        <v>117</v>
      </c>
      <c r="H9" s="43">
        <v>6.9234458333333304</v>
      </c>
      <c r="I9" s="48">
        <v>27.908249999999999</v>
      </c>
      <c r="J9" s="69">
        <v>588.86</v>
      </c>
      <c r="K9" s="48"/>
      <c r="M9" s="1"/>
      <c r="N9" s="49"/>
      <c r="O9" s="1"/>
      <c r="P9" s="43"/>
    </row>
    <row r="10" spans="1:28">
      <c r="A10" s="92"/>
      <c r="B10" s="92"/>
      <c r="C10" s="1" t="s">
        <v>57</v>
      </c>
      <c r="D10" s="1" t="s">
        <v>75</v>
      </c>
      <c r="E10" s="13" t="s">
        <v>81</v>
      </c>
      <c r="F10" s="47">
        <v>3.067541667</v>
      </c>
      <c r="G10" s="1">
        <v>120</v>
      </c>
      <c r="H10" s="43">
        <v>12.885400000000001</v>
      </c>
      <c r="I10" s="48">
        <v>27.992333333333299</v>
      </c>
      <c r="J10" s="70">
        <v>570.76666666666677</v>
      </c>
      <c r="K10" s="48"/>
      <c r="M10" s="1"/>
      <c r="N10" s="49"/>
      <c r="O10" s="1"/>
      <c r="P10" s="43"/>
    </row>
    <row r="11" spans="1:28">
      <c r="A11" s="92" t="s">
        <v>84</v>
      </c>
      <c r="B11" s="92" t="s">
        <v>50</v>
      </c>
      <c r="C11" s="1" t="s">
        <v>58</v>
      </c>
      <c r="D11" s="1" t="s">
        <v>76</v>
      </c>
      <c r="E11" s="13" t="s">
        <v>82</v>
      </c>
      <c r="F11" s="47">
        <v>15.707599999999999</v>
      </c>
      <c r="G11" s="1"/>
      <c r="H11" s="43">
        <v>20.306519999999999</v>
      </c>
      <c r="I11" s="48">
        <v>28.615120000000001</v>
      </c>
      <c r="J11" s="69">
        <v>15.95</v>
      </c>
      <c r="K11" s="48"/>
      <c r="M11" s="1"/>
      <c r="N11" s="49"/>
      <c r="O11" s="1"/>
      <c r="P11" s="43"/>
    </row>
    <row r="12" spans="1:28">
      <c r="A12" s="93"/>
      <c r="B12" s="94"/>
      <c r="C12" s="8" t="s">
        <v>59</v>
      </c>
      <c r="D12" s="8" t="s">
        <v>76</v>
      </c>
      <c r="E12" s="24" t="s">
        <v>82</v>
      </c>
      <c r="F12" s="52">
        <v>20.075875</v>
      </c>
      <c r="G12" s="8"/>
      <c r="H12" s="56">
        <v>24.103325000000002</v>
      </c>
      <c r="I12" s="53">
        <v>28.676437499999999</v>
      </c>
      <c r="J12" s="71">
        <v>33.25</v>
      </c>
      <c r="K12" s="48"/>
      <c r="M12" s="1"/>
      <c r="N12" s="49"/>
      <c r="O12" s="1"/>
      <c r="P12" s="43"/>
    </row>
    <row r="13" spans="1:28">
      <c r="M13" s="1"/>
      <c r="N13" s="49"/>
      <c r="O13" s="1"/>
      <c r="P13" s="1"/>
    </row>
    <row r="15" spans="1:28">
      <c r="A15" s="3" t="s">
        <v>333</v>
      </c>
      <c r="B15" s="3"/>
      <c r="C15" s="3"/>
      <c r="D15" s="3"/>
      <c r="E15" s="3"/>
      <c r="F15" s="3"/>
      <c r="G15" s="3"/>
      <c r="H15" s="3"/>
      <c r="I15" s="3"/>
      <c r="J15" s="3"/>
      <c r="K15" s="3"/>
      <c r="L15" s="3"/>
      <c r="M15" s="3"/>
      <c r="N15" s="3"/>
      <c r="O15" s="3"/>
    </row>
    <row r="16" spans="1:28">
      <c r="A16" s="75" t="s">
        <v>296</v>
      </c>
      <c r="B16" s="80" t="s">
        <v>295</v>
      </c>
      <c r="C16" s="75" t="s">
        <v>285</v>
      </c>
      <c r="D16" s="75" t="s">
        <v>69</v>
      </c>
      <c r="E16" s="75" t="s">
        <v>70</v>
      </c>
      <c r="F16" s="75" t="s">
        <v>284</v>
      </c>
      <c r="G16" s="75" t="s">
        <v>83</v>
      </c>
      <c r="H16" s="75" t="s">
        <v>276</v>
      </c>
      <c r="I16" s="75" t="s">
        <v>286</v>
      </c>
      <c r="J16" s="75" t="s">
        <v>19</v>
      </c>
      <c r="K16" s="75" t="s">
        <v>20</v>
      </c>
      <c r="L16" s="75" t="s">
        <v>287</v>
      </c>
      <c r="M16" s="75" t="s">
        <v>131</v>
      </c>
      <c r="N16" s="75" t="s">
        <v>288</v>
      </c>
      <c r="O16" s="75" t="s">
        <v>289</v>
      </c>
      <c r="P16" s="1"/>
      <c r="S16" s="1"/>
      <c r="T16" s="1"/>
      <c r="U16" s="1"/>
      <c r="V16" s="1"/>
      <c r="W16" s="1"/>
      <c r="X16" s="1"/>
      <c r="Y16" s="1"/>
      <c r="Z16" s="1"/>
      <c r="AA16" s="1"/>
      <c r="AB16" s="1"/>
    </row>
    <row r="17" spans="1:28">
      <c r="A17" s="81"/>
      <c r="B17" s="81"/>
      <c r="C17" s="78"/>
      <c r="D17" s="82"/>
      <c r="E17" s="82"/>
      <c r="F17" s="77" t="s">
        <v>18</v>
      </c>
      <c r="G17" s="77" t="s">
        <v>104</v>
      </c>
      <c r="H17" s="77" t="s">
        <v>85</v>
      </c>
      <c r="I17" s="78"/>
      <c r="J17" s="77"/>
      <c r="K17" s="77"/>
      <c r="L17" s="77" t="s">
        <v>18</v>
      </c>
      <c r="M17" s="77" t="s">
        <v>17</v>
      </c>
      <c r="N17" s="77" t="s">
        <v>233</v>
      </c>
      <c r="O17" s="77"/>
      <c r="P17" s="1"/>
      <c r="S17" s="1"/>
      <c r="T17" s="1"/>
      <c r="U17" s="1"/>
      <c r="V17" s="1"/>
      <c r="W17" s="1"/>
      <c r="X17" s="1"/>
      <c r="Y17" s="1"/>
      <c r="Z17" s="1"/>
      <c r="AA17" s="1"/>
      <c r="AB17" s="1"/>
    </row>
    <row r="18" spans="1:28" ht="14.4" customHeight="1">
      <c r="A18" s="92" t="s">
        <v>294</v>
      </c>
      <c r="B18" s="1" t="s">
        <v>48</v>
      </c>
      <c r="C18" s="1" t="s">
        <v>60</v>
      </c>
      <c r="D18" s="1" t="s">
        <v>86</v>
      </c>
      <c r="E18" s="13" t="s">
        <v>95</v>
      </c>
      <c r="F18" s="1">
        <v>23.5</v>
      </c>
      <c r="G18" s="1">
        <v>50</v>
      </c>
      <c r="H18" s="1">
        <v>6.33</v>
      </c>
      <c r="J18" s="1" t="s">
        <v>107</v>
      </c>
      <c r="K18" s="13" t="s">
        <v>119</v>
      </c>
      <c r="L18" s="50">
        <v>2.5371666670000002</v>
      </c>
      <c r="M18" s="51">
        <v>0.19346250000000001</v>
      </c>
      <c r="N18" s="51">
        <v>28.3746333333333</v>
      </c>
      <c r="O18" s="51" t="s">
        <v>106</v>
      </c>
      <c r="P18" s="13"/>
      <c r="S18" s="13"/>
      <c r="T18" s="13"/>
      <c r="U18" s="13"/>
      <c r="V18" s="13"/>
      <c r="W18" s="13"/>
      <c r="X18" s="13"/>
      <c r="Y18" s="13"/>
      <c r="Z18" s="13"/>
      <c r="AA18" s="13"/>
      <c r="AB18" s="13"/>
    </row>
    <row r="19" spans="1:28">
      <c r="A19" s="92"/>
      <c r="B19" s="10" t="s">
        <v>49</v>
      </c>
      <c r="C19" s="1" t="s">
        <v>61</v>
      </c>
      <c r="D19" s="1" t="s">
        <v>87</v>
      </c>
      <c r="E19" s="13" t="s">
        <v>96</v>
      </c>
      <c r="F19" s="1">
        <v>24.9</v>
      </c>
      <c r="G19" s="1">
        <v>202</v>
      </c>
      <c r="H19" s="1">
        <v>22.7</v>
      </c>
      <c r="J19" s="1" t="s">
        <v>108</v>
      </c>
      <c r="K19" s="13" t="s">
        <v>120</v>
      </c>
      <c r="L19" s="50">
        <v>3.0978750000000002</v>
      </c>
      <c r="M19" s="51">
        <v>2.6128791666666702</v>
      </c>
      <c r="N19" s="51">
        <v>27.819966666666701</v>
      </c>
      <c r="O19" s="13" t="s">
        <v>106</v>
      </c>
    </row>
    <row r="20" spans="1:28">
      <c r="A20" s="92"/>
      <c r="B20" s="92" t="s">
        <v>50</v>
      </c>
      <c r="C20" s="1" t="s">
        <v>62</v>
      </c>
      <c r="D20" s="1" t="s">
        <v>88</v>
      </c>
      <c r="E20" s="13" t="s">
        <v>97</v>
      </c>
      <c r="F20" s="1">
        <v>42.8</v>
      </c>
      <c r="G20" s="1">
        <v>232</v>
      </c>
      <c r="H20" s="1">
        <v>13.8</v>
      </c>
      <c r="J20" s="1" t="s">
        <v>109</v>
      </c>
      <c r="K20" s="13" t="s">
        <v>121</v>
      </c>
      <c r="L20" s="50">
        <v>2</v>
      </c>
      <c r="M20" s="51">
        <v>19.119466670000001</v>
      </c>
      <c r="N20" s="51">
        <v>28.59</v>
      </c>
      <c r="O20" s="51" t="s">
        <v>105</v>
      </c>
      <c r="P20" s="13"/>
      <c r="S20" s="13"/>
      <c r="T20" s="13"/>
      <c r="U20" s="13"/>
      <c r="V20" s="13"/>
      <c r="W20" s="13"/>
    </row>
    <row r="21" spans="1:28">
      <c r="A21" s="92"/>
      <c r="B21" s="92"/>
      <c r="C21" s="1"/>
      <c r="D21" s="1"/>
      <c r="E21" s="13"/>
      <c r="F21" s="1"/>
      <c r="G21" s="1"/>
      <c r="H21" s="1"/>
      <c r="J21" s="1" t="s">
        <v>110</v>
      </c>
      <c r="K21" s="13" t="s">
        <v>122</v>
      </c>
      <c r="L21" s="50">
        <v>3.3159999999999998</v>
      </c>
      <c r="M21" s="51">
        <v>25.340671428571401</v>
      </c>
      <c r="N21" s="51">
        <v>28.468657142857101</v>
      </c>
      <c r="O21" s="51" t="s">
        <v>106</v>
      </c>
      <c r="P21" s="13"/>
      <c r="S21" s="13"/>
      <c r="T21" s="13"/>
      <c r="U21" s="13"/>
      <c r="V21" s="13"/>
      <c r="W21" s="13"/>
    </row>
    <row r="22" spans="1:28">
      <c r="A22" s="92"/>
      <c r="B22" s="92"/>
      <c r="C22" s="1"/>
      <c r="D22" s="1"/>
      <c r="E22" s="13"/>
      <c r="F22" s="1"/>
      <c r="G22" s="1"/>
      <c r="H22" s="1"/>
      <c r="J22" s="1" t="s">
        <v>111</v>
      </c>
      <c r="K22" s="13" t="s">
        <v>123</v>
      </c>
      <c r="L22" s="50">
        <v>30.5778</v>
      </c>
      <c r="M22" s="51">
        <v>35.808529999999998</v>
      </c>
      <c r="N22" s="51">
        <v>27.957619999999999</v>
      </c>
      <c r="O22" s="13" t="s">
        <v>106</v>
      </c>
      <c r="P22" s="13"/>
      <c r="S22" s="13"/>
      <c r="T22" s="13"/>
      <c r="U22" s="13"/>
      <c r="V22" s="13"/>
      <c r="W22" s="13"/>
    </row>
    <row r="23" spans="1:28">
      <c r="A23" s="92"/>
      <c r="B23" s="92"/>
      <c r="C23" s="1" t="s">
        <v>63</v>
      </c>
      <c r="D23" s="1" t="s">
        <v>89</v>
      </c>
      <c r="E23" s="13" t="s">
        <v>98</v>
      </c>
      <c r="F23" s="1">
        <v>1974.2</v>
      </c>
      <c r="G23" s="1">
        <v>453</v>
      </c>
      <c r="H23" s="1">
        <v>9.75</v>
      </c>
      <c r="J23" s="1" t="s">
        <v>112</v>
      </c>
      <c r="K23" s="13" t="s">
        <v>124</v>
      </c>
      <c r="L23" s="50">
        <v>110.8023333</v>
      </c>
      <c r="M23" s="51">
        <v>36.426833333333299</v>
      </c>
      <c r="N23" s="51">
        <v>23.542933333333298</v>
      </c>
      <c r="O23" s="51" t="s">
        <v>106</v>
      </c>
      <c r="P23" s="13"/>
      <c r="V23" s="13"/>
      <c r="W23" s="13"/>
    </row>
    <row r="24" spans="1:28">
      <c r="A24" s="92"/>
      <c r="B24" s="92"/>
      <c r="C24" s="1"/>
      <c r="D24" s="1"/>
      <c r="E24" s="13"/>
      <c r="F24" s="1"/>
      <c r="G24" s="1"/>
      <c r="H24" s="1"/>
      <c r="J24" s="1" t="s">
        <v>113</v>
      </c>
      <c r="K24" s="13" t="s">
        <v>125</v>
      </c>
      <c r="L24" s="50">
        <v>805.63</v>
      </c>
      <c r="M24" s="51">
        <v>34.561399999999999</v>
      </c>
      <c r="N24" s="51">
        <v>5.3432666666666702</v>
      </c>
      <c r="O24" s="13" t="s">
        <v>106</v>
      </c>
      <c r="P24" s="13"/>
      <c r="S24" s="13"/>
      <c r="T24" s="13"/>
      <c r="U24" s="13"/>
      <c r="V24" s="13"/>
      <c r="W24" s="13"/>
      <c r="X24" s="50"/>
      <c r="Y24" s="13"/>
      <c r="Z24" s="13"/>
      <c r="AA24" s="13"/>
      <c r="AB24" s="13"/>
    </row>
    <row r="25" spans="1:28">
      <c r="A25" s="92"/>
      <c r="B25" s="92"/>
      <c r="C25" s="1"/>
      <c r="D25" s="1"/>
      <c r="E25" s="13"/>
      <c r="F25" s="1"/>
      <c r="G25" s="1"/>
      <c r="H25" s="1"/>
      <c r="J25" s="1" t="s">
        <v>114</v>
      </c>
      <c r="K25" s="13" t="s">
        <v>125</v>
      </c>
      <c r="L25" s="50">
        <v>1007.283</v>
      </c>
      <c r="M25" s="51">
        <v>34.683100000000003</v>
      </c>
      <c r="N25" s="51">
        <v>4.9372999999999996</v>
      </c>
      <c r="O25" s="51" t="s">
        <v>106</v>
      </c>
      <c r="P25" s="13"/>
      <c r="S25" s="13"/>
      <c r="T25" s="13"/>
      <c r="U25" s="13"/>
      <c r="V25" s="13"/>
      <c r="W25" s="13"/>
      <c r="X25" s="50"/>
      <c r="Y25" s="13"/>
      <c r="Z25" s="13"/>
      <c r="AA25" s="13"/>
      <c r="AB25" s="13"/>
    </row>
    <row r="26" spans="1:28">
      <c r="A26" s="92"/>
      <c r="B26" s="92"/>
      <c r="C26" s="1"/>
      <c r="D26" s="1"/>
      <c r="E26" s="13"/>
      <c r="F26" s="1"/>
      <c r="G26" s="1"/>
      <c r="H26" s="1"/>
      <c r="J26" s="1" t="s">
        <v>115</v>
      </c>
      <c r="K26" s="13" t="s">
        <v>126</v>
      </c>
      <c r="L26" s="50">
        <v>1819.797765</v>
      </c>
      <c r="M26" s="51">
        <v>34.9613823529412</v>
      </c>
      <c r="N26" s="51">
        <v>3.5382764705882401</v>
      </c>
      <c r="O26" s="13" t="s">
        <v>106</v>
      </c>
      <c r="P26" s="13"/>
      <c r="S26" s="13"/>
      <c r="T26" s="13"/>
      <c r="U26" s="13"/>
      <c r="V26" s="13"/>
      <c r="W26" s="13"/>
      <c r="X26" s="50"/>
      <c r="Y26" s="13"/>
      <c r="Z26" s="13"/>
      <c r="AA26" s="13"/>
      <c r="AB26" s="13"/>
    </row>
    <row r="27" spans="1:28" ht="14.4" customHeight="1">
      <c r="A27" s="92" t="s">
        <v>292</v>
      </c>
      <c r="B27" s="10"/>
      <c r="C27" s="1" t="s">
        <v>64</v>
      </c>
      <c r="D27" s="1" t="s">
        <v>90</v>
      </c>
      <c r="E27" s="13" t="s">
        <v>99</v>
      </c>
      <c r="F27" s="1">
        <v>21.1</v>
      </c>
      <c r="G27" s="1">
        <v>286</v>
      </c>
      <c r="H27" s="1">
        <v>23.3</v>
      </c>
      <c r="J27" s="1" t="s">
        <v>116</v>
      </c>
      <c r="K27" s="13" t="s">
        <v>127</v>
      </c>
      <c r="L27" s="50">
        <v>3.0818333330000001</v>
      </c>
      <c r="M27" s="51">
        <v>10.3627708333333</v>
      </c>
      <c r="N27" s="51">
        <v>27.331516666666701</v>
      </c>
      <c r="O27" s="51" t="s">
        <v>106</v>
      </c>
    </row>
    <row r="28" spans="1:28">
      <c r="A28" s="92"/>
      <c r="B28" s="10"/>
      <c r="C28" s="1" t="s">
        <v>65</v>
      </c>
      <c r="D28" s="1" t="s">
        <v>91</v>
      </c>
      <c r="E28" s="13" t="s">
        <v>100</v>
      </c>
      <c r="F28" s="1">
        <v>73.599999999999994</v>
      </c>
      <c r="G28" s="1">
        <v>320</v>
      </c>
      <c r="H28" s="1">
        <v>23.9</v>
      </c>
      <c r="J28" s="1" t="s">
        <v>117</v>
      </c>
      <c r="K28" s="13" t="s">
        <v>128</v>
      </c>
      <c r="L28" s="50">
        <v>58.057400000000001</v>
      </c>
      <c r="M28" s="51">
        <v>36.233879999999999</v>
      </c>
      <c r="N28" s="51">
        <v>25.330400000000001</v>
      </c>
      <c r="O28" s="13" t="s">
        <v>106</v>
      </c>
    </row>
    <row r="29" spans="1:28">
      <c r="A29" s="92"/>
      <c r="B29" s="10"/>
      <c r="C29" s="1" t="s">
        <v>66</v>
      </c>
      <c r="D29" s="1" t="s">
        <v>92</v>
      </c>
      <c r="E29" s="13" t="s">
        <v>101</v>
      </c>
      <c r="F29" s="1">
        <v>50.6</v>
      </c>
      <c r="G29" s="1">
        <v>486</v>
      </c>
      <c r="H29" s="1">
        <v>26</v>
      </c>
      <c r="J29" s="1" t="s">
        <v>118</v>
      </c>
      <c r="K29" s="13" t="s">
        <v>129</v>
      </c>
      <c r="L29" s="50">
        <v>4.3166666669999998</v>
      </c>
      <c r="M29" s="51">
        <v>19.161304166666699</v>
      </c>
      <c r="N29" s="51">
        <v>26.819262500000001</v>
      </c>
      <c r="O29" s="51" t="s">
        <v>106</v>
      </c>
    </row>
    <row r="30" spans="1:28">
      <c r="A30" s="92" t="s">
        <v>293</v>
      </c>
      <c r="B30" s="10"/>
      <c r="C30" s="1" t="s">
        <v>67</v>
      </c>
      <c r="D30" s="1" t="s">
        <v>93</v>
      </c>
      <c r="E30" s="13" t="s">
        <v>102</v>
      </c>
      <c r="F30" s="1">
        <v>15.8</v>
      </c>
      <c r="G30" s="1"/>
      <c r="H30" s="1">
        <v>10.1</v>
      </c>
      <c r="I30" s="1" t="s">
        <v>0</v>
      </c>
      <c r="J30" s="1" t="s">
        <v>21</v>
      </c>
      <c r="K30" s="13" t="s">
        <v>22</v>
      </c>
      <c r="L30" s="50">
        <v>2.4193750000000001</v>
      </c>
      <c r="M30" s="51">
        <v>3.0333333333333299E-2</v>
      </c>
      <c r="N30" s="51">
        <v>28.286154166666702</v>
      </c>
      <c r="O30" s="13" t="s">
        <v>106</v>
      </c>
      <c r="P30" s="13"/>
      <c r="S30" s="13"/>
      <c r="T30" s="13"/>
      <c r="U30" s="13"/>
      <c r="V30" s="13"/>
      <c r="W30" s="13"/>
    </row>
    <row r="31" spans="1:28">
      <c r="A31" s="93"/>
      <c r="B31" s="11"/>
      <c r="C31" s="8" t="s">
        <v>68</v>
      </c>
      <c r="D31" s="8" t="s">
        <v>94</v>
      </c>
      <c r="E31" s="24" t="s">
        <v>103</v>
      </c>
      <c r="F31" s="8">
        <v>27.9</v>
      </c>
      <c r="G31" s="8"/>
      <c r="H31" s="8">
        <v>27.4</v>
      </c>
      <c r="I31" s="8" t="s">
        <v>5</v>
      </c>
      <c r="J31" s="8" t="s">
        <v>31</v>
      </c>
      <c r="K31" s="24" t="s">
        <v>130</v>
      </c>
      <c r="L31" s="54">
        <v>2.7266666669999999</v>
      </c>
      <c r="M31" s="55">
        <v>7.00554583333333</v>
      </c>
      <c r="N31" s="55">
        <v>28.207987500000002</v>
      </c>
      <c r="O31" s="55" t="s">
        <v>106</v>
      </c>
    </row>
    <row r="32" spans="1:28" ht="13.8" customHeight="1">
      <c r="O32" s="13"/>
    </row>
    <row r="33" spans="1:1" ht="13.8" customHeight="1"/>
    <row r="34" spans="1:1" ht="13.8" customHeight="1">
      <c r="A34" s="44" t="s">
        <v>290</v>
      </c>
    </row>
    <row r="35" spans="1:1">
      <c r="A35" s="44" t="s">
        <v>210</v>
      </c>
    </row>
    <row r="36" spans="1:1">
      <c r="A36" s="44" t="s">
        <v>277</v>
      </c>
    </row>
    <row r="38" spans="1:1" ht="13.8" customHeight="1">
      <c r="A38" s="44" t="s">
        <v>232</v>
      </c>
    </row>
    <row r="39" spans="1:1" ht="13.8" customHeight="1"/>
    <row r="40" spans="1:1" ht="13.8" customHeight="1"/>
    <row r="42" spans="1:1" ht="13.8" customHeight="1"/>
    <row r="43" spans="1:1" ht="13.8" customHeight="1"/>
    <row r="45" spans="1:1" ht="13.8" customHeight="1"/>
    <row r="46" spans="1:1" ht="13.8" customHeight="1"/>
  </sheetData>
  <mergeCells count="9">
    <mergeCell ref="A27:A29"/>
    <mergeCell ref="A30:A31"/>
    <mergeCell ref="A18:A26"/>
    <mergeCell ref="B6:B8"/>
    <mergeCell ref="B9:B10"/>
    <mergeCell ref="A6:A10"/>
    <mergeCell ref="A11:A12"/>
    <mergeCell ref="B20:B26"/>
    <mergeCell ref="B11:B12"/>
  </mergeCells>
  <phoneticPr fontId="2"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17FD9-3263-43D6-BD0F-C08714D3F1B1}">
  <dimension ref="A1:P20"/>
  <sheetViews>
    <sheetView zoomScale="88" zoomScaleNormal="88" workbookViewId="0">
      <selection activeCell="M11" sqref="M11"/>
    </sheetView>
  </sheetViews>
  <sheetFormatPr defaultColWidth="8.88671875" defaultRowHeight="13.8"/>
  <cols>
    <col min="1" max="1" width="14.88671875" style="1" customWidth="1"/>
    <col min="2" max="2" width="14.44140625" style="1" customWidth="1"/>
    <col min="3" max="3" width="9" style="1" bestFit="1" customWidth="1"/>
    <col min="4" max="5" width="10.109375" style="1" bestFit="1" customWidth="1"/>
    <col min="6" max="6" width="9" style="1" bestFit="1" customWidth="1"/>
    <col min="7" max="7" width="8.88671875" style="1" bestFit="1" customWidth="1"/>
    <col min="8" max="9" width="9" style="1" bestFit="1" customWidth="1"/>
    <col min="10" max="16384" width="8.88671875" style="1"/>
  </cols>
  <sheetData>
    <row r="1" spans="1:16">
      <c r="A1" s="3" t="s">
        <v>338</v>
      </c>
    </row>
    <row r="3" spans="1:16">
      <c r="A3" s="75"/>
      <c r="B3" s="75" t="s">
        <v>192</v>
      </c>
      <c r="C3" s="75" t="s">
        <v>193</v>
      </c>
      <c r="D3" s="75" t="s">
        <v>194</v>
      </c>
      <c r="E3" s="75" t="s">
        <v>195</v>
      </c>
      <c r="F3" s="75" t="s">
        <v>196</v>
      </c>
      <c r="G3" s="75" t="s">
        <v>197</v>
      </c>
      <c r="H3" s="75" t="s">
        <v>198</v>
      </c>
      <c r="I3" s="75" t="s">
        <v>199</v>
      </c>
      <c r="J3" s="75" t="s">
        <v>200</v>
      </c>
      <c r="K3" s="75" t="s">
        <v>201</v>
      </c>
    </row>
    <row r="4" spans="1:16">
      <c r="A4" s="77"/>
      <c r="B4" s="77" t="s">
        <v>191</v>
      </c>
      <c r="C4" s="77" t="s">
        <v>191</v>
      </c>
      <c r="D4" s="77" t="s">
        <v>191</v>
      </c>
      <c r="E4" s="77" t="s">
        <v>191</v>
      </c>
      <c r="F4" s="77" t="s">
        <v>191</v>
      </c>
      <c r="G4" s="77" t="s">
        <v>191</v>
      </c>
      <c r="H4" s="77" t="s">
        <v>191</v>
      </c>
      <c r="I4" s="77" t="s">
        <v>236</v>
      </c>
      <c r="J4" s="77" t="s">
        <v>236</v>
      </c>
      <c r="K4" s="77" t="s">
        <v>236</v>
      </c>
    </row>
    <row r="5" spans="1:16">
      <c r="A5" s="1" t="s">
        <v>215</v>
      </c>
      <c r="B5" s="4">
        <v>7.3537500000000006E-2</v>
      </c>
      <c r="C5" s="4">
        <v>128.12334999999999</v>
      </c>
      <c r="D5" s="4">
        <v>216.45756219616814</v>
      </c>
      <c r="E5" s="4">
        <v>1.06169</v>
      </c>
      <c r="F5" s="4">
        <v>1.9332449999999999</v>
      </c>
      <c r="G5" s="5">
        <v>3.5829316666666671</v>
      </c>
      <c r="H5" s="4">
        <v>0.22817400000000002</v>
      </c>
      <c r="J5" s="4">
        <v>39.982500000000002</v>
      </c>
    </row>
    <row r="6" spans="1:16">
      <c r="A6" s="8" t="s">
        <v>216</v>
      </c>
      <c r="B6" s="8"/>
      <c r="C6" s="8"/>
      <c r="D6" s="8"/>
      <c r="E6" s="8"/>
      <c r="F6" s="9">
        <v>21.244501118155771</v>
      </c>
      <c r="G6" s="9">
        <v>33.7277634020138</v>
      </c>
      <c r="H6" s="9">
        <v>0.29019198401052865</v>
      </c>
      <c r="I6" s="9">
        <v>147.55268270601178</v>
      </c>
      <c r="J6" s="9">
        <v>435.794715843397</v>
      </c>
      <c r="K6" s="9">
        <v>86.466459760397839</v>
      </c>
      <c r="L6" s="4"/>
    </row>
    <row r="9" spans="1:16" ht="16.2">
      <c r="A9" s="7"/>
      <c r="B9" s="75" t="s">
        <v>334</v>
      </c>
      <c r="C9" s="75" t="s">
        <v>202</v>
      </c>
      <c r="D9" s="75" t="s">
        <v>203</v>
      </c>
      <c r="E9" s="75" t="s">
        <v>335</v>
      </c>
      <c r="F9" s="75" t="s">
        <v>336</v>
      </c>
      <c r="G9" s="75" t="s">
        <v>337</v>
      </c>
      <c r="H9" s="75" t="s">
        <v>204</v>
      </c>
      <c r="I9" s="75" t="s">
        <v>199</v>
      </c>
      <c r="J9" s="75" t="s">
        <v>200</v>
      </c>
      <c r="K9" s="75" t="s">
        <v>201</v>
      </c>
    </row>
    <row r="10" spans="1:16">
      <c r="A10" s="8"/>
      <c r="B10" s="77" t="s">
        <v>205</v>
      </c>
      <c r="C10" s="77" t="s">
        <v>205</v>
      </c>
      <c r="D10" s="77" t="s">
        <v>205</v>
      </c>
      <c r="E10" s="77" t="s">
        <v>205</v>
      </c>
      <c r="F10" s="77" t="s">
        <v>205</v>
      </c>
      <c r="G10" s="77" t="s">
        <v>205</v>
      </c>
      <c r="H10" s="77" t="s">
        <v>205</v>
      </c>
      <c r="I10" s="77" t="s">
        <v>236</v>
      </c>
      <c r="J10" s="77" t="s">
        <v>236</v>
      </c>
      <c r="K10" s="77" t="s">
        <v>236</v>
      </c>
    </row>
    <row r="11" spans="1:16">
      <c r="A11" s="1" t="s">
        <v>215</v>
      </c>
      <c r="B11" s="4">
        <f>(B5*(23*2+16)/(23*2))/10</f>
        <v>9.9115760869565219E-3</v>
      </c>
      <c r="C11" s="4">
        <f>(C5*(24.305+16)/(24.305))/10</f>
        <v>21.246704882740175</v>
      </c>
      <c r="D11" s="4">
        <f>(D5*(40+16)/(40))/10</f>
        <v>30.304058707463543</v>
      </c>
      <c r="E11" s="4">
        <f>(E5*(39.098*2+16)/(39.098*2))/10</f>
        <v>0.12789266872985833</v>
      </c>
      <c r="F11" s="4">
        <f>(F5*(55.845*2+16*3)/(55.845*2))/10</f>
        <v>0.27640781990330382</v>
      </c>
      <c r="G11" s="5">
        <f>(G5*(26.982*2+16*3)/(26.982*2))/10</f>
        <v>0.6769884450003707</v>
      </c>
      <c r="H11" s="4">
        <f>(H5*(54.938+16)/(54.938))/10</f>
        <v>2.9462680133969205E-2</v>
      </c>
      <c r="J11" s="4">
        <v>39.982500000000002</v>
      </c>
    </row>
    <row r="12" spans="1:16">
      <c r="A12" s="8" t="s">
        <v>216</v>
      </c>
      <c r="B12" s="8"/>
      <c r="C12" s="8"/>
      <c r="D12" s="8"/>
      <c r="E12" s="8"/>
      <c r="F12" s="9">
        <f>(F6*(55.845*2+16*3)/(55.845*2))/10</f>
        <v>3.0374558004819545</v>
      </c>
      <c r="G12" s="9">
        <f>(G6*(26.982*2+16*3)/(26.982*2))/10</f>
        <v>6.3727997693331391</v>
      </c>
      <c r="H12" s="9">
        <f>(H6*(54.938+16)/(54.938))/10</f>
        <v>3.7470674144924977E-2</v>
      </c>
      <c r="I12" s="9">
        <v>147.55268270601178</v>
      </c>
      <c r="J12" s="9">
        <v>435.794715843397</v>
      </c>
      <c r="K12" s="9">
        <v>86.466459760397839</v>
      </c>
      <c r="L12" s="4"/>
    </row>
    <row r="15" spans="1:16" ht="79.8" customHeight="1">
      <c r="A15" s="95" t="s">
        <v>339</v>
      </c>
      <c r="B15" s="95"/>
      <c r="C15" s="95"/>
      <c r="D15" s="95"/>
      <c r="E15" s="95"/>
      <c r="F15" s="95"/>
      <c r="G15" s="95"/>
      <c r="H15" s="95"/>
      <c r="I15" s="95"/>
      <c r="J15" s="95"/>
      <c r="K15" s="95"/>
      <c r="L15" s="95"/>
      <c r="M15" s="95"/>
      <c r="N15" s="95"/>
      <c r="O15" s="95"/>
      <c r="P15" s="95"/>
    </row>
    <row r="17" spans="1:2">
      <c r="A17" s="6" t="s">
        <v>211</v>
      </c>
      <c r="B17" s="2"/>
    </row>
    <row r="18" spans="1:2">
      <c r="A18" s="6" t="s">
        <v>214</v>
      </c>
      <c r="B18" s="2"/>
    </row>
    <row r="19" spans="1:2">
      <c r="A19" s="6" t="s">
        <v>212</v>
      </c>
      <c r="B19" s="2"/>
    </row>
    <row r="20" spans="1:2">
      <c r="A20" s="6" t="s">
        <v>213</v>
      </c>
      <c r="B20" s="2"/>
    </row>
  </sheetData>
  <mergeCells count="1">
    <mergeCell ref="A15:P15"/>
  </mergeCells>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50298-A919-490D-BE91-592D8E855924}">
  <dimension ref="A1:X349"/>
  <sheetViews>
    <sheetView zoomScale="89" zoomScaleNormal="89" workbookViewId="0">
      <pane ySplit="5" topLeftCell="A6" activePane="bottomLeft" state="frozen"/>
      <selection pane="bottomLeft" activeCell="I22" sqref="I22"/>
    </sheetView>
  </sheetViews>
  <sheetFormatPr defaultColWidth="8.88671875" defaultRowHeight="13.8"/>
  <cols>
    <col min="1" max="1" width="15.77734375" style="13" customWidth="1"/>
    <col min="2" max="2" width="20.44140625" style="13" bestFit="1" customWidth="1"/>
    <col min="3" max="3" width="5.21875" style="13" bestFit="1" customWidth="1"/>
    <col min="4" max="4" width="14.77734375" style="13" bestFit="1" customWidth="1"/>
    <col min="5" max="5" width="6.44140625" style="13" bestFit="1" customWidth="1"/>
    <col min="6" max="6" width="13.6640625" style="13" bestFit="1" customWidth="1"/>
    <col min="7" max="7" width="8.77734375" style="13" bestFit="1" customWidth="1"/>
    <col min="8" max="8" width="12.77734375" style="13" bestFit="1" customWidth="1"/>
    <col min="9" max="9" width="17.5546875" style="13" customWidth="1"/>
    <col min="10" max="10" width="17.44140625" style="13" customWidth="1"/>
    <col min="11" max="11" width="32" style="13" customWidth="1"/>
    <col min="12" max="12" width="6.77734375" style="13" bestFit="1" customWidth="1"/>
    <col min="13" max="13" width="8.88671875" style="13"/>
    <col min="14" max="14" width="25.5546875" style="13" bestFit="1" customWidth="1"/>
    <col min="15" max="15" width="21.5546875" style="13" bestFit="1" customWidth="1"/>
    <col min="16" max="17" width="8.88671875" style="13"/>
    <col min="18" max="18" width="17" style="13" bestFit="1" customWidth="1"/>
    <col min="19" max="19" width="21.109375" style="13" customWidth="1"/>
    <col min="20" max="20" width="21.5546875" style="13" customWidth="1"/>
    <col min="21" max="21" width="12.77734375" style="13" bestFit="1" customWidth="1"/>
    <col min="22" max="22" width="19.21875" style="13" customWidth="1"/>
    <col min="23" max="24" width="24" style="13" customWidth="1"/>
    <col min="25" max="25" width="12.77734375" style="13" bestFit="1" customWidth="1"/>
    <col min="26" max="16384" width="8.88671875" style="13"/>
  </cols>
  <sheetData>
    <row r="1" spans="1:24">
      <c r="A1" s="12" t="s">
        <v>278</v>
      </c>
    </row>
    <row r="2" spans="1:24">
      <c r="A2" s="3"/>
    </row>
    <row r="3" spans="1:24">
      <c r="A3" s="17"/>
      <c r="B3" s="17"/>
      <c r="C3" s="17"/>
      <c r="D3" s="17"/>
      <c r="E3" s="17"/>
      <c r="F3" s="17"/>
      <c r="G3" s="17"/>
      <c r="H3" s="17"/>
      <c r="I3" s="17"/>
      <c r="J3" s="17"/>
      <c r="K3" s="17"/>
      <c r="L3" s="17"/>
    </row>
    <row r="4" spans="1:24" ht="40.200000000000003" customHeight="1">
      <c r="A4" s="83" t="s">
        <v>348</v>
      </c>
      <c r="B4" s="83" t="s">
        <v>340</v>
      </c>
      <c r="C4" s="83" t="s">
        <v>132</v>
      </c>
      <c r="D4" s="83" t="s">
        <v>341</v>
      </c>
      <c r="E4" s="84" t="s">
        <v>207</v>
      </c>
      <c r="F4" s="83" t="s">
        <v>342</v>
      </c>
      <c r="G4" s="83" t="s">
        <v>343</v>
      </c>
      <c r="H4" s="85" t="s">
        <v>347</v>
      </c>
      <c r="I4" s="86" t="s">
        <v>344</v>
      </c>
      <c r="J4" s="86" t="s">
        <v>345</v>
      </c>
      <c r="K4" s="86" t="s">
        <v>346</v>
      </c>
      <c r="L4" s="85" t="s">
        <v>228</v>
      </c>
      <c r="P4" s="14"/>
      <c r="Q4" s="15"/>
      <c r="S4" s="16"/>
      <c r="T4" s="16"/>
      <c r="V4" s="16"/>
      <c r="W4" s="16"/>
      <c r="X4" s="16"/>
    </row>
    <row r="5" spans="1:24">
      <c r="A5" s="79"/>
      <c r="B5" s="77" t="s">
        <v>235</v>
      </c>
      <c r="C5" s="79" t="s">
        <v>133</v>
      </c>
      <c r="D5" s="79" t="s">
        <v>134</v>
      </c>
      <c r="E5" s="79"/>
      <c r="F5" s="79"/>
      <c r="G5" s="79"/>
      <c r="H5" s="87" t="s">
        <v>137</v>
      </c>
      <c r="I5" s="87" t="s">
        <v>137</v>
      </c>
      <c r="J5" s="87" t="s">
        <v>137</v>
      </c>
      <c r="K5" s="87" t="s">
        <v>137</v>
      </c>
      <c r="L5" s="87" t="s">
        <v>137</v>
      </c>
    </row>
    <row r="6" spans="1:24">
      <c r="A6" s="13" t="s">
        <v>135</v>
      </c>
      <c r="B6" s="43">
        <v>4.9929984370721252</v>
      </c>
      <c r="C6" s="13">
        <v>0.1</v>
      </c>
      <c r="D6" s="13">
        <v>0.3</v>
      </c>
      <c r="E6" s="22">
        <f>F6/B6</f>
        <v>0.99399158634273632</v>
      </c>
      <c r="F6" s="22">
        <f>B6-C6*D6</f>
        <v>4.962998437072125</v>
      </c>
      <c r="G6" s="5">
        <v>0.995</v>
      </c>
      <c r="H6" s="13">
        <v>29.77</v>
      </c>
      <c r="I6" s="59">
        <f t="shared" ref="I6:I49" si="0">1000*(G6-1)*LN(E6)+H6</f>
        <v>29.800132684026568</v>
      </c>
      <c r="J6" s="59">
        <f t="shared" ref="J6:J49" si="1">H6-(1-E6)*1000*LN(G6)</f>
        <v>29.800117424750187</v>
      </c>
      <c r="M6" s="18"/>
      <c r="P6" s="19"/>
      <c r="Q6" s="18"/>
      <c r="R6" s="20"/>
      <c r="U6" s="21"/>
    </row>
    <row r="7" spans="1:24">
      <c r="B7" s="43">
        <v>10.991260727564306</v>
      </c>
      <c r="C7" s="13">
        <v>0.1</v>
      </c>
      <c r="D7" s="13">
        <v>0.3</v>
      </c>
      <c r="E7" s="22">
        <f t="shared" ref="E7:E49" si="2">F7/B7</f>
        <v>0.9972705587881503</v>
      </c>
      <c r="F7" s="22">
        <f t="shared" ref="F7:F49" si="3">B7-C7*D7</f>
        <v>10.961260727564307</v>
      </c>
      <c r="G7" s="5">
        <v>0.995</v>
      </c>
      <c r="H7" s="22">
        <v>30.461588844039532</v>
      </c>
      <c r="I7" s="59">
        <f t="shared" si="0"/>
        <v>30.475254708681508</v>
      </c>
      <c r="J7" s="59">
        <f t="shared" si="1"/>
        <v>30.475270282268834</v>
      </c>
      <c r="K7" s="22"/>
      <c r="L7" s="19"/>
      <c r="M7" s="18"/>
      <c r="P7" s="19"/>
      <c r="Q7" s="18"/>
      <c r="R7" s="20"/>
      <c r="U7" s="21"/>
    </row>
    <row r="8" spans="1:24">
      <c r="B8" s="43">
        <v>33.962428068474161</v>
      </c>
      <c r="C8" s="13">
        <v>0.1</v>
      </c>
      <c r="D8" s="13">
        <v>0.3</v>
      </c>
      <c r="E8" s="22">
        <f t="shared" si="2"/>
        <v>0.99911667093001966</v>
      </c>
      <c r="F8" s="22">
        <f t="shared" si="3"/>
        <v>33.932428068474159</v>
      </c>
      <c r="G8" s="5">
        <v>0.995</v>
      </c>
      <c r="H8" s="22">
        <v>30.849436996427652</v>
      </c>
      <c r="I8" s="59">
        <f t="shared" si="0"/>
        <v>30.853855593602656</v>
      </c>
      <c r="J8" s="59">
        <f t="shared" si="1"/>
        <v>30.853864720334879</v>
      </c>
      <c r="K8" s="22"/>
      <c r="L8" s="19"/>
      <c r="M8" s="18"/>
      <c r="P8" s="19"/>
      <c r="Q8" s="18"/>
      <c r="R8" s="20"/>
      <c r="U8" s="21"/>
    </row>
    <row r="9" spans="1:24">
      <c r="B9" s="43">
        <v>49.102981399192565</v>
      </c>
      <c r="C9" s="13">
        <v>0.1</v>
      </c>
      <c r="D9" s="13">
        <v>0.3</v>
      </c>
      <c r="E9" s="22">
        <f t="shared" si="2"/>
        <v>0.99938903913479082</v>
      </c>
      <c r="F9" s="22">
        <f t="shared" si="3"/>
        <v>49.072981399192564</v>
      </c>
      <c r="G9" s="5">
        <v>0.995</v>
      </c>
      <c r="H9" s="22">
        <v>30.906658604256311</v>
      </c>
      <c r="I9" s="59">
        <f t="shared" si="0"/>
        <v>30.90971434214557</v>
      </c>
      <c r="J9" s="59">
        <f t="shared" si="1"/>
        <v>30.909721071145722</v>
      </c>
      <c r="K9" s="22"/>
      <c r="L9" s="19"/>
      <c r="M9" s="18"/>
      <c r="P9" s="19"/>
      <c r="Q9" s="18"/>
      <c r="R9" s="20"/>
      <c r="U9" s="21"/>
    </row>
    <row r="10" spans="1:24">
      <c r="B10" s="43">
        <v>99.110721775544164</v>
      </c>
      <c r="C10" s="13">
        <v>0.1</v>
      </c>
      <c r="D10" s="13">
        <v>0.3</v>
      </c>
      <c r="E10" s="22">
        <f t="shared" si="2"/>
        <v>0.99969730822798419</v>
      </c>
      <c r="F10" s="22">
        <f t="shared" si="3"/>
        <v>99.080721775544163</v>
      </c>
      <c r="G10" s="5">
        <v>0.995</v>
      </c>
      <c r="H10" s="22">
        <v>30.971422599639791</v>
      </c>
      <c r="I10" s="59">
        <f t="shared" si="0"/>
        <v>30.972936287601875</v>
      </c>
      <c r="J10" s="59">
        <f t="shared" si="1"/>
        <v>30.972939854806661</v>
      </c>
      <c r="K10" s="22"/>
      <c r="L10" s="19"/>
      <c r="M10" s="18"/>
      <c r="P10" s="19"/>
      <c r="Q10" s="18"/>
      <c r="R10" s="20"/>
      <c r="U10" s="21"/>
    </row>
    <row r="11" spans="1:24">
      <c r="B11" s="56">
        <v>150.65089201476781</v>
      </c>
      <c r="C11" s="24">
        <v>0.1</v>
      </c>
      <c r="D11" s="24">
        <v>0.3</v>
      </c>
      <c r="E11" s="23">
        <f t="shared" si="2"/>
        <v>0.99980086410641988</v>
      </c>
      <c r="F11" s="23">
        <f t="shared" si="3"/>
        <v>150.6208920147678</v>
      </c>
      <c r="G11" s="25">
        <v>0.995</v>
      </c>
      <c r="H11" s="23">
        <v>30.993178567334969</v>
      </c>
      <c r="I11" s="60">
        <f t="shared" si="0"/>
        <v>30.994174345953791</v>
      </c>
      <c r="J11" s="60">
        <f t="shared" si="1"/>
        <v>30.994176744330108</v>
      </c>
      <c r="K11" s="22"/>
      <c r="L11" s="19"/>
      <c r="M11" s="18"/>
      <c r="P11" s="19"/>
      <c r="Q11" s="18"/>
      <c r="R11" s="20"/>
      <c r="U11" s="21"/>
    </row>
    <row r="12" spans="1:24">
      <c r="B12" s="43">
        <v>4.9929984370721252</v>
      </c>
      <c r="C12" s="13">
        <v>0.1</v>
      </c>
      <c r="D12" s="13">
        <v>0.3</v>
      </c>
      <c r="E12" s="22">
        <f t="shared" ref="E12:E17" si="4">F12/B12</f>
        <v>0.99399158634273632</v>
      </c>
      <c r="F12" s="22">
        <f t="shared" ref="F12:F17" si="5">B12-C12*D12</f>
        <v>4.962998437072125</v>
      </c>
      <c r="G12" s="5">
        <v>0.99</v>
      </c>
      <c r="H12" s="13">
        <v>29.77</v>
      </c>
      <c r="I12" s="59">
        <f t="shared" ref="I12:I17" si="6">1000*(G12-1)*LN(E12)+H12</f>
        <v>29.830265368053137</v>
      </c>
      <c r="J12" s="59">
        <f t="shared" ref="J12:J17" si="7">H12-(1-E12)*1000*LN(G12)</f>
        <v>29.830386575202265</v>
      </c>
      <c r="L12" s="19"/>
      <c r="M12" s="18"/>
      <c r="P12" s="19"/>
      <c r="Q12" s="18"/>
      <c r="R12" s="20"/>
    </row>
    <row r="13" spans="1:24">
      <c r="B13" s="43">
        <v>10.991260727564306</v>
      </c>
      <c r="C13" s="13">
        <v>0.1</v>
      </c>
      <c r="D13" s="13">
        <v>0.3</v>
      </c>
      <c r="E13" s="22">
        <f t="shared" si="4"/>
        <v>0.9972705587881503</v>
      </c>
      <c r="F13" s="22">
        <f t="shared" si="5"/>
        <v>10.961260727564307</v>
      </c>
      <c r="G13" s="5">
        <v>0.99</v>
      </c>
      <c r="H13" s="22">
        <v>30.461588844039532</v>
      </c>
      <c r="I13" s="59">
        <f t="shared" si="6"/>
        <v>30.48892057332348</v>
      </c>
      <c r="J13" s="59">
        <f t="shared" si="7"/>
        <v>30.489020644911008</v>
      </c>
      <c r="L13" s="19"/>
      <c r="M13" s="18"/>
      <c r="P13" s="19"/>
      <c r="Q13" s="18"/>
      <c r="R13" s="20"/>
    </row>
    <row r="14" spans="1:24">
      <c r="B14" s="43">
        <v>33.962428068474161</v>
      </c>
      <c r="C14" s="13">
        <v>0.1</v>
      </c>
      <c r="D14" s="13">
        <v>0.3</v>
      </c>
      <c r="E14" s="22">
        <f t="shared" si="4"/>
        <v>0.99911667093001966</v>
      </c>
      <c r="F14" s="22">
        <f t="shared" si="5"/>
        <v>33.932428068474159</v>
      </c>
      <c r="G14" s="5">
        <v>0.99</v>
      </c>
      <c r="H14" s="22">
        <v>30.849436996427652</v>
      </c>
      <c r="I14" s="59">
        <f t="shared" si="6"/>
        <v>30.85827419077766</v>
      </c>
      <c r="J14" s="59">
        <f t="shared" si="7"/>
        <v>30.858314750250116</v>
      </c>
      <c r="L14" s="19"/>
      <c r="M14" s="18"/>
      <c r="P14" s="19"/>
      <c r="Q14" s="18"/>
      <c r="R14" s="20"/>
    </row>
    <row r="15" spans="1:24">
      <c r="B15" s="43">
        <v>49.102981399192565</v>
      </c>
      <c r="C15" s="13">
        <v>0.1</v>
      </c>
      <c r="D15" s="13">
        <v>0.3</v>
      </c>
      <c r="E15" s="22">
        <f t="shared" si="4"/>
        <v>0.99938903913479082</v>
      </c>
      <c r="F15" s="22">
        <f t="shared" si="5"/>
        <v>49.072981399192564</v>
      </c>
      <c r="G15" s="5">
        <v>0.99</v>
      </c>
      <c r="H15" s="22">
        <v>30.906658604256311</v>
      </c>
      <c r="I15" s="59">
        <f t="shared" si="6"/>
        <v>30.912770080034829</v>
      </c>
      <c r="J15" s="59">
        <f t="shared" si="7"/>
        <v>30.912798966145008</v>
      </c>
      <c r="L15" s="19"/>
      <c r="M15" s="18"/>
      <c r="P15" s="19"/>
      <c r="Q15" s="18"/>
      <c r="R15" s="20"/>
    </row>
    <row r="16" spans="1:24">
      <c r="B16" s="43">
        <v>99.110721775544164</v>
      </c>
      <c r="C16" s="13">
        <v>0.1</v>
      </c>
      <c r="D16" s="13">
        <v>0.3</v>
      </c>
      <c r="E16" s="22">
        <f t="shared" si="4"/>
        <v>0.99969730822798419</v>
      </c>
      <c r="F16" s="22">
        <f t="shared" si="5"/>
        <v>99.080721775544163</v>
      </c>
      <c r="G16" s="5">
        <v>0.99</v>
      </c>
      <c r="H16" s="22">
        <v>30.971422599639791</v>
      </c>
      <c r="I16" s="59">
        <f t="shared" si="6"/>
        <v>30.974449975563957</v>
      </c>
      <c r="J16" s="59">
        <f t="shared" si="7"/>
        <v>30.97446475360864</v>
      </c>
      <c r="L16" s="19"/>
      <c r="M16" s="18"/>
      <c r="P16" s="19"/>
      <c r="Q16" s="18"/>
      <c r="R16" s="20"/>
    </row>
    <row r="17" spans="2:21">
      <c r="B17" s="56">
        <v>150.65089201476781</v>
      </c>
      <c r="C17" s="24">
        <v>0.1</v>
      </c>
      <c r="D17" s="24">
        <v>0.3</v>
      </c>
      <c r="E17" s="23">
        <f t="shared" si="4"/>
        <v>0.99980086410641988</v>
      </c>
      <c r="F17" s="23">
        <f t="shared" si="5"/>
        <v>150.6208920147678</v>
      </c>
      <c r="G17" s="25">
        <v>0.99</v>
      </c>
      <c r="H17" s="23">
        <v>30.993178567334969</v>
      </c>
      <c r="I17" s="60">
        <f t="shared" si="6"/>
        <v>30.995170124572617</v>
      </c>
      <c r="J17" s="60">
        <f t="shared" si="7"/>
        <v>30.995179949945936</v>
      </c>
      <c r="L17" s="19"/>
      <c r="M17" s="18"/>
      <c r="P17" s="19"/>
      <c r="Q17" s="18"/>
      <c r="R17" s="20"/>
      <c r="U17" s="21"/>
    </row>
    <row r="18" spans="2:21">
      <c r="B18" s="43">
        <v>4.9929984370721252</v>
      </c>
      <c r="C18" s="13">
        <v>0.1</v>
      </c>
      <c r="D18" s="13">
        <v>0.3</v>
      </c>
      <c r="E18" s="22">
        <f t="shared" si="2"/>
        <v>0.99399158634273632</v>
      </c>
      <c r="F18" s="22">
        <f t="shared" si="3"/>
        <v>4.962998437072125</v>
      </c>
      <c r="G18" s="5">
        <v>0.98499999999999999</v>
      </c>
      <c r="H18" s="13">
        <v>29.77</v>
      </c>
      <c r="I18" s="59">
        <f t="shared" si="0"/>
        <v>29.860398052079706</v>
      </c>
      <c r="J18" s="59">
        <f t="shared" si="1"/>
        <v>29.860808987828829</v>
      </c>
      <c r="K18" s="22">
        <f>AVERAGE(I6,J6,I12,J12,I18,J18)</f>
        <v>29.830351515323446</v>
      </c>
      <c r="L18" s="22">
        <f>STDEV(I6,J6,I12,J12,I18,J18)</f>
        <v>2.7047139038167748E-2</v>
      </c>
      <c r="M18" s="18"/>
      <c r="P18" s="19"/>
      <c r="Q18" s="18"/>
      <c r="R18" s="20"/>
    </row>
    <row r="19" spans="2:21">
      <c r="B19" s="43">
        <v>10.991260727564306</v>
      </c>
      <c r="C19" s="13">
        <v>0.1</v>
      </c>
      <c r="D19" s="13">
        <v>0.3</v>
      </c>
      <c r="E19" s="22">
        <f t="shared" si="2"/>
        <v>0.9972705587881503</v>
      </c>
      <c r="F19" s="22">
        <f t="shared" si="3"/>
        <v>10.961260727564307</v>
      </c>
      <c r="G19" s="5">
        <v>0.98499999999999999</v>
      </c>
      <c r="H19" s="22">
        <v>30.461588844039532</v>
      </c>
      <c r="I19" s="59">
        <f t="shared" si="0"/>
        <v>30.502586437965455</v>
      </c>
      <c r="J19" s="59">
        <f t="shared" si="1"/>
        <v>30.502840629939246</v>
      </c>
      <c r="K19" s="22">
        <f>AVERAGE(I7,J7,I13,J13,I19,J19)</f>
        <v>30.488982212848256</v>
      </c>
      <c r="L19" s="22">
        <f>STDEV(I7,J7,I13,J13,I19,J19)</f>
        <v>1.2276785838522404E-2</v>
      </c>
      <c r="M19" s="18"/>
      <c r="P19" s="19"/>
      <c r="Q19" s="18"/>
      <c r="R19" s="20"/>
    </row>
    <row r="20" spans="2:21">
      <c r="B20" s="43">
        <v>33.962428068474161</v>
      </c>
      <c r="C20" s="13">
        <v>0.1</v>
      </c>
      <c r="D20" s="13">
        <v>0.3</v>
      </c>
      <c r="E20" s="22">
        <f t="shared" si="2"/>
        <v>0.99911667093001966</v>
      </c>
      <c r="F20" s="22">
        <f t="shared" si="3"/>
        <v>33.932428068474159</v>
      </c>
      <c r="G20" s="5">
        <v>0.98499999999999999</v>
      </c>
      <c r="H20" s="22">
        <v>30.849436996427652</v>
      </c>
      <c r="I20" s="59">
        <f t="shared" si="0"/>
        <v>30.862692787952664</v>
      </c>
      <c r="J20" s="59">
        <f t="shared" si="1"/>
        <v>30.862787312058423</v>
      </c>
      <c r="K20" s="22">
        <f t="shared" ref="K20:K23" si="8">AVERAGE(I8,J8,I14,J14,I20,J20)</f>
        <v>30.858298225829401</v>
      </c>
      <c r="L20" s="22">
        <f t="shared" ref="L20:L23" si="9">STDEV(I8,J8,I14,J14,I20,J20)</f>
        <v>3.9713442117012727E-3</v>
      </c>
      <c r="M20" s="18"/>
      <c r="P20" s="19"/>
      <c r="Q20" s="18"/>
      <c r="R20" s="20"/>
    </row>
    <row r="21" spans="2:21">
      <c r="B21" s="43">
        <v>49.102981399192565</v>
      </c>
      <c r="C21" s="13">
        <v>0.1</v>
      </c>
      <c r="D21" s="13">
        <v>0.3</v>
      </c>
      <c r="E21" s="22">
        <f t="shared" si="2"/>
        <v>0.99938903913479082</v>
      </c>
      <c r="F21" s="22">
        <f t="shared" si="3"/>
        <v>49.072981399192564</v>
      </c>
      <c r="G21" s="5">
        <v>0.98499999999999999</v>
      </c>
      <c r="H21" s="22">
        <v>30.906658604256311</v>
      </c>
      <c r="I21" s="59">
        <f t="shared" si="0"/>
        <v>30.915825817924087</v>
      </c>
      <c r="J21" s="59">
        <f t="shared" si="1"/>
        <v>30.915892445489195</v>
      </c>
      <c r="K21" s="22">
        <f t="shared" si="8"/>
        <v>30.912787120480733</v>
      </c>
      <c r="L21" s="22">
        <f t="shared" si="9"/>
        <v>2.7466263480408581E-3</v>
      </c>
      <c r="M21" s="18"/>
      <c r="P21" s="19"/>
      <c r="Q21" s="18"/>
      <c r="R21" s="20"/>
    </row>
    <row r="22" spans="2:21">
      <c r="B22" s="43">
        <v>99.110721775544164</v>
      </c>
      <c r="C22" s="13">
        <v>0.1</v>
      </c>
      <c r="D22" s="13">
        <v>0.3</v>
      </c>
      <c r="E22" s="22">
        <f t="shared" si="2"/>
        <v>0.99969730822798419</v>
      </c>
      <c r="F22" s="22">
        <f t="shared" si="3"/>
        <v>99.080721775544163</v>
      </c>
      <c r="G22" s="5">
        <v>0.98499999999999999</v>
      </c>
      <c r="H22" s="22">
        <v>30.971422599639791</v>
      </c>
      <c r="I22" s="59">
        <f t="shared" si="0"/>
        <v>30.975963663526041</v>
      </c>
      <c r="J22" s="59">
        <f t="shared" si="1"/>
        <v>30.97599737345012</v>
      </c>
      <c r="K22" s="22">
        <f t="shared" si="8"/>
        <v>30.974458651426218</v>
      </c>
      <c r="L22" s="22">
        <f t="shared" si="9"/>
        <v>1.3606744048387564E-3</v>
      </c>
      <c r="M22" s="18"/>
      <c r="P22" s="19"/>
      <c r="Q22" s="18"/>
      <c r="R22" s="20"/>
    </row>
    <row r="23" spans="2:21">
      <c r="B23" s="56">
        <v>150.65089201476781</v>
      </c>
      <c r="C23" s="24">
        <v>0.1</v>
      </c>
      <c r="D23" s="24">
        <v>0.3</v>
      </c>
      <c r="E23" s="23">
        <f t="shared" si="2"/>
        <v>0.99980086410641988</v>
      </c>
      <c r="F23" s="23">
        <f t="shared" si="3"/>
        <v>150.6208920147678</v>
      </c>
      <c r="G23" s="25">
        <v>0.98499999999999999</v>
      </c>
      <c r="H23" s="23">
        <v>30.993178567334969</v>
      </c>
      <c r="I23" s="60">
        <f t="shared" si="0"/>
        <v>30.996165903191439</v>
      </c>
      <c r="J23" s="60">
        <f t="shared" si="1"/>
        <v>30.996188235105517</v>
      </c>
      <c r="K23" s="23">
        <f t="shared" si="8"/>
        <v>30.9951758838499</v>
      </c>
      <c r="L23" s="23">
        <f t="shared" si="9"/>
        <v>8.9514255860573093E-4</v>
      </c>
      <c r="M23" s="18"/>
      <c r="P23" s="19"/>
      <c r="Q23" s="18"/>
      <c r="R23" s="20"/>
      <c r="U23" s="21"/>
    </row>
    <row r="24" spans="2:21">
      <c r="B24" s="43">
        <v>4.9929984370721252</v>
      </c>
      <c r="C24" s="13">
        <v>0.1</v>
      </c>
      <c r="D24" s="13">
        <v>0.2</v>
      </c>
      <c r="E24" s="22">
        <f t="shared" si="2"/>
        <v>0.99599439089515773</v>
      </c>
      <c r="F24" s="22">
        <f t="shared" si="3"/>
        <v>4.9729984370721256</v>
      </c>
      <c r="G24" s="5">
        <v>0.995</v>
      </c>
      <c r="H24" s="13">
        <v>29.77</v>
      </c>
      <c r="I24" s="59">
        <f t="shared" si="0"/>
        <v>29.79006826522382</v>
      </c>
      <c r="J24" s="59">
        <f t="shared" si="1"/>
        <v>29.790078283166793</v>
      </c>
      <c r="L24" s="19"/>
      <c r="M24" s="18"/>
      <c r="P24" s="19"/>
      <c r="Q24" s="18"/>
      <c r="R24" s="20"/>
    </row>
    <row r="25" spans="2:21">
      <c r="B25" s="43">
        <v>10.991260727564306</v>
      </c>
      <c r="C25" s="13">
        <v>0.1</v>
      </c>
      <c r="D25" s="13">
        <v>0.2</v>
      </c>
      <c r="E25" s="22">
        <f t="shared" si="2"/>
        <v>0.99818037252543357</v>
      </c>
      <c r="F25" s="22">
        <f t="shared" si="3"/>
        <v>10.971260727564307</v>
      </c>
      <c r="G25" s="5">
        <v>0.995</v>
      </c>
      <c r="H25" s="22">
        <v>30.461588844039532</v>
      </c>
      <c r="I25" s="59">
        <f t="shared" si="0"/>
        <v>30.470695269077897</v>
      </c>
      <c r="J25" s="59">
        <f t="shared" si="1"/>
        <v>30.470709802859066</v>
      </c>
      <c r="L25" s="19"/>
      <c r="M25" s="18"/>
      <c r="P25" s="19"/>
      <c r="Q25" s="18"/>
      <c r="R25" s="20"/>
    </row>
    <row r="26" spans="2:21">
      <c r="B26" s="43">
        <v>33.962428068474161</v>
      </c>
      <c r="C26" s="13">
        <v>0.1</v>
      </c>
      <c r="D26" s="13">
        <v>0.2</v>
      </c>
      <c r="E26" s="22">
        <f t="shared" si="2"/>
        <v>0.99941111395334636</v>
      </c>
      <c r="F26" s="22">
        <f t="shared" si="3"/>
        <v>33.942428068474157</v>
      </c>
      <c r="G26" s="5">
        <v>0.995</v>
      </c>
      <c r="H26" s="22">
        <v>30.849436996427652</v>
      </c>
      <c r="I26" s="59">
        <f t="shared" si="0"/>
        <v>30.852382293968375</v>
      </c>
      <c r="J26" s="59">
        <f t="shared" si="1"/>
        <v>30.852388812365806</v>
      </c>
      <c r="L26" s="19"/>
      <c r="M26" s="18"/>
      <c r="P26" s="19"/>
      <c r="Q26" s="18"/>
      <c r="R26" s="20"/>
    </row>
    <row r="27" spans="2:21">
      <c r="B27" s="43">
        <v>49.102981399192565</v>
      </c>
      <c r="C27" s="13">
        <v>0.1</v>
      </c>
      <c r="D27" s="13">
        <v>0.2</v>
      </c>
      <c r="E27" s="22">
        <f t="shared" si="2"/>
        <v>0.99959269275652718</v>
      </c>
      <c r="F27" s="22">
        <f t="shared" si="3"/>
        <v>49.082981399192562</v>
      </c>
      <c r="G27" s="5">
        <v>0.995</v>
      </c>
      <c r="H27" s="22">
        <v>30.906658604256311</v>
      </c>
      <c r="I27" s="59">
        <f t="shared" si="0"/>
        <v>30.908695555334305</v>
      </c>
      <c r="J27" s="59">
        <f t="shared" si="1"/>
        <v>30.90870024884925</v>
      </c>
      <c r="L27" s="19"/>
      <c r="M27" s="18"/>
      <c r="P27" s="19"/>
      <c r="Q27" s="18"/>
      <c r="R27" s="20"/>
    </row>
    <row r="28" spans="2:21">
      <c r="B28" s="43">
        <v>99.110721775544164</v>
      </c>
      <c r="C28" s="13">
        <v>0.1</v>
      </c>
      <c r="D28" s="13">
        <v>0.2</v>
      </c>
      <c r="E28" s="22">
        <f t="shared" si="2"/>
        <v>0.99979820548532283</v>
      </c>
      <c r="F28" s="22">
        <f t="shared" si="3"/>
        <v>99.090721775544168</v>
      </c>
      <c r="G28" s="5">
        <v>0.995</v>
      </c>
      <c r="H28" s="22">
        <v>30.971422599639791</v>
      </c>
      <c r="I28" s="59">
        <f t="shared" si="0"/>
        <v>30.972431674029441</v>
      </c>
      <c r="J28" s="59">
        <f t="shared" si="1"/>
        <v>30.972434103084371</v>
      </c>
      <c r="L28" s="19"/>
      <c r="M28" s="18"/>
      <c r="P28" s="19"/>
      <c r="Q28" s="18"/>
      <c r="R28" s="20"/>
    </row>
    <row r="29" spans="2:21">
      <c r="B29" s="56">
        <v>150.65089201476781</v>
      </c>
      <c r="C29" s="24">
        <v>0.1</v>
      </c>
      <c r="D29" s="24">
        <v>0.2</v>
      </c>
      <c r="E29" s="23">
        <f t="shared" si="2"/>
        <v>0.99986724273761318</v>
      </c>
      <c r="F29" s="23">
        <f t="shared" si="3"/>
        <v>150.6308920147678</v>
      </c>
      <c r="G29" s="25">
        <v>0.995</v>
      </c>
      <c r="H29" s="23">
        <v>30.993178567334969</v>
      </c>
      <c r="I29" s="60">
        <f t="shared" si="0"/>
        <v>30.993842397712029</v>
      </c>
      <c r="J29" s="60">
        <f t="shared" si="1"/>
        <v>30.993844018665062</v>
      </c>
      <c r="L29" s="19"/>
      <c r="M29" s="18"/>
      <c r="P29" s="19"/>
      <c r="Q29" s="18"/>
      <c r="R29" s="20"/>
      <c r="U29" s="21"/>
    </row>
    <row r="30" spans="2:21">
      <c r="B30" s="43">
        <v>4.9929984370721252</v>
      </c>
      <c r="C30" s="13">
        <v>0.1</v>
      </c>
      <c r="D30" s="13">
        <v>0.2</v>
      </c>
      <c r="E30" s="22">
        <f t="shared" si="2"/>
        <v>0.99599439089515773</v>
      </c>
      <c r="F30" s="22">
        <f t="shared" si="3"/>
        <v>4.9729984370721256</v>
      </c>
      <c r="G30" s="5">
        <v>0.99</v>
      </c>
      <c r="H30" s="13">
        <v>29.77</v>
      </c>
      <c r="I30" s="59">
        <f t="shared" si="0"/>
        <v>29.810136530447643</v>
      </c>
      <c r="J30" s="59">
        <f t="shared" si="1"/>
        <v>29.810257716801509</v>
      </c>
      <c r="L30" s="19"/>
      <c r="M30" s="18"/>
      <c r="P30" s="19"/>
      <c r="Q30" s="18"/>
      <c r="R30" s="20"/>
    </row>
    <row r="31" spans="2:21">
      <c r="B31" s="43">
        <v>10.991260727564306</v>
      </c>
      <c r="C31" s="13">
        <v>0.1</v>
      </c>
      <c r="D31" s="13">
        <v>0.2</v>
      </c>
      <c r="E31" s="22">
        <f t="shared" si="2"/>
        <v>0.99818037252543357</v>
      </c>
      <c r="F31" s="22">
        <f t="shared" si="3"/>
        <v>10.971260727564307</v>
      </c>
      <c r="G31" s="5">
        <v>0.99</v>
      </c>
      <c r="H31" s="22">
        <v>30.461588844039532</v>
      </c>
      <c r="I31" s="59">
        <f t="shared" si="0"/>
        <v>30.479801694116265</v>
      </c>
      <c r="J31" s="59">
        <f t="shared" si="1"/>
        <v>30.479876711287183</v>
      </c>
      <c r="L31" s="19"/>
      <c r="M31" s="18"/>
      <c r="P31" s="19"/>
      <c r="Q31" s="18"/>
      <c r="R31" s="20"/>
    </row>
    <row r="32" spans="2:21">
      <c r="B32" s="43">
        <v>33.962428068474161</v>
      </c>
      <c r="C32" s="13">
        <v>0.1</v>
      </c>
      <c r="D32" s="13">
        <v>0.2</v>
      </c>
      <c r="E32" s="22">
        <f t="shared" si="2"/>
        <v>0.99941111395334636</v>
      </c>
      <c r="F32" s="22">
        <f t="shared" si="3"/>
        <v>33.942428068474157</v>
      </c>
      <c r="G32" s="5">
        <v>0.99</v>
      </c>
      <c r="H32" s="22">
        <v>30.849436996427652</v>
      </c>
      <c r="I32" s="59">
        <f t="shared" si="0"/>
        <v>30.855327591509095</v>
      </c>
      <c r="J32" s="59">
        <f t="shared" si="1"/>
        <v>30.85535549897596</v>
      </c>
      <c r="L32" s="19"/>
      <c r="M32" s="18"/>
      <c r="P32" s="19"/>
      <c r="Q32" s="18"/>
      <c r="R32" s="20"/>
    </row>
    <row r="33" spans="2:21">
      <c r="B33" s="43">
        <v>49.102981399192565</v>
      </c>
      <c r="C33" s="13">
        <v>0.1</v>
      </c>
      <c r="D33" s="13">
        <v>0.2</v>
      </c>
      <c r="E33" s="22">
        <f t="shared" si="2"/>
        <v>0.99959269275652718</v>
      </c>
      <c r="F33" s="22">
        <f t="shared" si="3"/>
        <v>49.082981399192562</v>
      </c>
      <c r="G33" s="5">
        <v>0.99</v>
      </c>
      <c r="H33" s="22">
        <v>30.906658604256311</v>
      </c>
      <c r="I33" s="59">
        <f t="shared" si="0"/>
        <v>30.910732506412302</v>
      </c>
      <c r="J33" s="59">
        <f t="shared" si="1"/>
        <v>30.910752178848778</v>
      </c>
      <c r="L33" s="19"/>
      <c r="M33" s="18"/>
      <c r="P33" s="19"/>
      <c r="Q33" s="18"/>
      <c r="R33" s="20"/>
    </row>
    <row r="34" spans="2:21">
      <c r="B34" s="43">
        <v>99.110721775544164</v>
      </c>
      <c r="C34" s="13">
        <v>0.1</v>
      </c>
      <c r="D34" s="13">
        <v>0.2</v>
      </c>
      <c r="E34" s="22">
        <f t="shared" si="2"/>
        <v>0.99979820548532283</v>
      </c>
      <c r="F34" s="22">
        <f t="shared" si="3"/>
        <v>99.090721775544168</v>
      </c>
      <c r="G34" s="5">
        <v>0.99</v>
      </c>
      <c r="H34" s="22">
        <v>30.971422599639791</v>
      </c>
      <c r="I34" s="59">
        <f t="shared" si="0"/>
        <v>30.973440748419087</v>
      </c>
      <c r="J34" s="59">
        <f t="shared" si="1"/>
        <v>30.973450702285689</v>
      </c>
      <c r="L34" s="19"/>
      <c r="M34" s="18"/>
      <c r="P34" s="19"/>
      <c r="Q34" s="18"/>
      <c r="R34" s="20"/>
    </row>
    <row r="35" spans="2:21">
      <c r="B35" s="56">
        <v>150.65089201476781</v>
      </c>
      <c r="C35" s="24">
        <v>0.1</v>
      </c>
      <c r="D35" s="24">
        <v>0.2</v>
      </c>
      <c r="E35" s="23">
        <f t="shared" si="2"/>
        <v>0.99986724273761318</v>
      </c>
      <c r="F35" s="23">
        <f t="shared" si="3"/>
        <v>150.6308920147678</v>
      </c>
      <c r="G35" s="25">
        <v>0.99</v>
      </c>
      <c r="H35" s="23">
        <v>30.993178567334969</v>
      </c>
      <c r="I35" s="60">
        <f t="shared" si="0"/>
        <v>30.99450622808909</v>
      </c>
      <c r="J35" s="60">
        <f t="shared" si="1"/>
        <v>30.994512822408947</v>
      </c>
      <c r="L35" s="19"/>
      <c r="M35" s="18"/>
      <c r="P35" s="19"/>
      <c r="Q35" s="18"/>
      <c r="R35" s="20"/>
      <c r="U35" s="21"/>
    </row>
    <row r="36" spans="2:21">
      <c r="B36" s="43">
        <v>4.9929984370721252</v>
      </c>
      <c r="C36" s="13">
        <v>0.1</v>
      </c>
      <c r="D36" s="13">
        <v>0.2</v>
      </c>
      <c r="E36" s="22">
        <f t="shared" ref="E36:E41" si="10">F36/B36</f>
        <v>0.99599439089515773</v>
      </c>
      <c r="F36" s="22">
        <f t="shared" ref="F36:F41" si="11">B36-C36*D36</f>
        <v>4.9729984370721256</v>
      </c>
      <c r="G36" s="5">
        <v>0.98499999999999999</v>
      </c>
      <c r="H36" s="13">
        <v>29.77</v>
      </c>
      <c r="I36" s="59">
        <f t="shared" ref="I36:I41" si="12">1000*(G36-1)*LN(E36)+H36</f>
        <v>29.830204795671463</v>
      </c>
      <c r="J36" s="59">
        <f t="shared" ref="J36:J41" si="13">H36-(1-E36)*1000*LN(G36)</f>
        <v>29.830539325219217</v>
      </c>
      <c r="K36" s="22">
        <f>AVERAGE(I24,J24,I30,J30,I36,J36)</f>
        <v>29.810214152755076</v>
      </c>
      <c r="L36" s="22">
        <f>STDEV(I24,J24,I30,J30,I36,J36)</f>
        <v>1.8022521418795491E-2</v>
      </c>
      <c r="M36" s="18"/>
      <c r="P36" s="19"/>
      <c r="Q36" s="18"/>
      <c r="R36" s="20"/>
    </row>
    <row r="37" spans="2:21">
      <c r="B37" s="43">
        <v>10.991260727564306</v>
      </c>
      <c r="C37" s="13">
        <v>0.1</v>
      </c>
      <c r="D37" s="13">
        <v>0.2</v>
      </c>
      <c r="E37" s="22">
        <f t="shared" si="10"/>
        <v>0.99818037252543357</v>
      </c>
      <c r="F37" s="22">
        <f t="shared" si="11"/>
        <v>10.971260727564307</v>
      </c>
      <c r="G37" s="5">
        <v>0.98499999999999999</v>
      </c>
      <c r="H37" s="22">
        <v>30.461588844039532</v>
      </c>
      <c r="I37" s="59">
        <f t="shared" si="12"/>
        <v>30.48890811915463</v>
      </c>
      <c r="J37" s="59">
        <f t="shared" si="13"/>
        <v>30.489090034639343</v>
      </c>
      <c r="K37" s="22">
        <f>AVERAGE(I25,J25,I31,J31,I37,J37)</f>
        <v>30.4798469385224</v>
      </c>
      <c r="L37" s="22">
        <f>STDEV(I25,J25,I31,J31,I37,J37)</f>
        <v>8.1827019437637465E-3</v>
      </c>
      <c r="M37" s="18"/>
      <c r="P37" s="19"/>
      <c r="Q37" s="18"/>
      <c r="R37" s="20"/>
    </row>
    <row r="38" spans="2:21">
      <c r="B38" s="43">
        <v>33.962428068474161</v>
      </c>
      <c r="C38" s="13">
        <v>0.1</v>
      </c>
      <c r="D38" s="13">
        <v>0.2</v>
      </c>
      <c r="E38" s="22">
        <f t="shared" si="10"/>
        <v>0.99941111395334636</v>
      </c>
      <c r="F38" s="22">
        <f t="shared" si="11"/>
        <v>33.942428068474157</v>
      </c>
      <c r="G38" s="5">
        <v>0.98499999999999999</v>
      </c>
      <c r="H38" s="22">
        <v>30.849436996427652</v>
      </c>
      <c r="I38" s="59">
        <f t="shared" si="12"/>
        <v>30.858272889049818</v>
      </c>
      <c r="J38" s="59">
        <f t="shared" si="13"/>
        <v>30.858337206848166</v>
      </c>
      <c r="K38" s="22">
        <f t="shared" ref="K38:K41" si="14">AVERAGE(I26,J26,I32,J32,I38,J38)</f>
        <v>30.855344048786208</v>
      </c>
      <c r="L38" s="22">
        <f t="shared" ref="L38:L41" si="15">STDEV(I26,J26,I32,J32,I38,J38)</f>
        <v>2.6473728986996475E-3</v>
      </c>
      <c r="M38" s="18"/>
      <c r="P38" s="19"/>
      <c r="Q38" s="18"/>
      <c r="R38" s="20"/>
    </row>
    <row r="39" spans="2:21">
      <c r="B39" s="43">
        <v>49.102981399192565</v>
      </c>
      <c r="C39" s="13">
        <v>0.1</v>
      </c>
      <c r="D39" s="13">
        <v>0.2</v>
      </c>
      <c r="E39" s="22">
        <f t="shared" si="10"/>
        <v>0.99959269275652718</v>
      </c>
      <c r="F39" s="22">
        <f t="shared" si="11"/>
        <v>49.082981399192562</v>
      </c>
      <c r="G39" s="5">
        <v>0.98499999999999999</v>
      </c>
      <c r="H39" s="22">
        <v>30.906658604256311</v>
      </c>
      <c r="I39" s="59">
        <f t="shared" si="12"/>
        <v>30.912769457490295</v>
      </c>
      <c r="J39" s="59">
        <f t="shared" si="13"/>
        <v>30.912814498411567</v>
      </c>
      <c r="K39" s="22">
        <f t="shared" si="14"/>
        <v>30.910744074224414</v>
      </c>
      <c r="L39" s="22">
        <f t="shared" si="15"/>
        <v>1.8309934459179776E-3</v>
      </c>
      <c r="M39" s="18"/>
      <c r="P39" s="19"/>
      <c r="Q39" s="18"/>
      <c r="R39" s="20"/>
    </row>
    <row r="40" spans="2:21">
      <c r="B40" s="43">
        <v>99.110721775544164</v>
      </c>
      <c r="C40" s="13">
        <v>0.1</v>
      </c>
      <c r="D40" s="13">
        <v>0.2</v>
      </c>
      <c r="E40" s="22">
        <f t="shared" si="10"/>
        <v>0.99979820548532283</v>
      </c>
      <c r="F40" s="22">
        <f t="shared" si="11"/>
        <v>99.090721775544168</v>
      </c>
      <c r="G40" s="5">
        <v>0.98499999999999999</v>
      </c>
      <c r="H40" s="22">
        <v>30.971422599639791</v>
      </c>
      <c r="I40" s="59">
        <f t="shared" si="12"/>
        <v>30.974449822808737</v>
      </c>
      <c r="J40" s="59">
        <f t="shared" si="13"/>
        <v>30.974472448846676</v>
      </c>
      <c r="K40" s="22">
        <f t="shared" si="14"/>
        <v>30.973446583245671</v>
      </c>
      <c r="L40" s="22">
        <f t="shared" si="15"/>
        <v>9.0709400374299636E-4</v>
      </c>
      <c r="M40" s="18"/>
      <c r="P40" s="19"/>
      <c r="Q40" s="18"/>
      <c r="R40" s="20"/>
    </row>
    <row r="41" spans="2:21">
      <c r="B41" s="56">
        <v>150.65089201476781</v>
      </c>
      <c r="C41" s="24">
        <v>0.1</v>
      </c>
      <c r="D41" s="24">
        <v>0.2</v>
      </c>
      <c r="E41" s="23">
        <f t="shared" si="10"/>
        <v>0.99986724273761318</v>
      </c>
      <c r="F41" s="23">
        <f t="shared" si="11"/>
        <v>150.6308920147678</v>
      </c>
      <c r="G41" s="25">
        <v>0.98499999999999999</v>
      </c>
      <c r="H41" s="23">
        <v>30.993178567334969</v>
      </c>
      <c r="I41" s="60">
        <f t="shared" si="12"/>
        <v>30.995170058466151</v>
      </c>
      <c r="J41" s="60">
        <f t="shared" si="13"/>
        <v>30.995185012515336</v>
      </c>
      <c r="K41" s="23">
        <f t="shared" si="14"/>
        <v>30.994510089642773</v>
      </c>
      <c r="L41" s="23">
        <f t="shared" si="15"/>
        <v>5.967520713120758E-4</v>
      </c>
      <c r="M41" s="18"/>
      <c r="P41" s="19"/>
      <c r="Q41" s="18"/>
      <c r="R41" s="20"/>
      <c r="U41" s="21"/>
    </row>
    <row r="42" spans="2:21">
      <c r="B42" s="43">
        <v>4.9929984370721252</v>
      </c>
      <c r="C42" s="13">
        <v>0.5</v>
      </c>
      <c r="D42" s="13">
        <v>0.3</v>
      </c>
      <c r="E42" s="22">
        <f t="shared" si="2"/>
        <v>0.96995793171368194</v>
      </c>
      <c r="F42" s="22">
        <f t="shared" si="3"/>
        <v>4.8429984370721249</v>
      </c>
      <c r="G42" s="5">
        <v>0.995</v>
      </c>
      <c r="H42" s="13">
        <v>29.77</v>
      </c>
      <c r="I42" s="59">
        <f t="shared" si="0"/>
        <v>29.922512888962626</v>
      </c>
      <c r="J42" s="59">
        <f t="shared" si="1"/>
        <v>29.920587123750941</v>
      </c>
      <c r="L42" s="19"/>
      <c r="M42" s="18"/>
      <c r="P42" s="19"/>
      <c r="Q42" s="18"/>
      <c r="R42" s="20"/>
    </row>
    <row r="43" spans="2:21">
      <c r="B43" s="43">
        <v>10.991260727564306</v>
      </c>
      <c r="C43" s="13">
        <v>0.5</v>
      </c>
      <c r="D43" s="13">
        <v>0.3</v>
      </c>
      <c r="E43" s="22">
        <f t="shared" si="2"/>
        <v>0.98635279394075104</v>
      </c>
      <c r="F43" s="22">
        <f t="shared" si="3"/>
        <v>10.841260727564306</v>
      </c>
      <c r="G43" s="5">
        <v>0.995</v>
      </c>
      <c r="H43" s="22">
        <v>30.461588844039532</v>
      </c>
      <c r="I43" s="59">
        <f t="shared" si="0"/>
        <v>30.530294769991784</v>
      </c>
      <c r="J43" s="59">
        <f t="shared" si="1"/>
        <v>30.529996035186045</v>
      </c>
      <c r="L43" s="19"/>
      <c r="M43" s="18"/>
      <c r="P43" s="19"/>
      <c r="Q43" s="18"/>
      <c r="R43" s="20"/>
    </row>
    <row r="44" spans="2:21">
      <c r="B44" s="43">
        <v>33.962428068474161</v>
      </c>
      <c r="C44" s="13">
        <v>0.5</v>
      </c>
      <c r="D44" s="13">
        <v>0.3</v>
      </c>
      <c r="E44" s="22">
        <f t="shared" si="2"/>
        <v>0.99558335465009828</v>
      </c>
      <c r="F44" s="22">
        <f t="shared" si="3"/>
        <v>33.812428068474162</v>
      </c>
      <c r="G44" s="5">
        <v>0.995</v>
      </c>
      <c r="H44" s="22">
        <v>30.849436996427652</v>
      </c>
      <c r="I44" s="59">
        <f t="shared" si="0"/>
        <v>30.871569134135562</v>
      </c>
      <c r="J44" s="59">
        <f t="shared" si="1"/>
        <v>30.871575615963796</v>
      </c>
      <c r="L44" s="19"/>
      <c r="M44" s="18"/>
      <c r="P44" s="19"/>
      <c r="Q44" s="18"/>
      <c r="R44" s="20"/>
    </row>
    <row r="45" spans="2:21">
      <c r="B45" s="43">
        <v>49.102981399192565</v>
      </c>
      <c r="C45" s="13">
        <v>0.5</v>
      </c>
      <c r="D45" s="13">
        <v>0.3</v>
      </c>
      <c r="E45" s="22">
        <f t="shared" si="2"/>
        <v>0.99694519567395423</v>
      </c>
      <c r="F45" s="22">
        <f t="shared" si="3"/>
        <v>48.952981399192566</v>
      </c>
      <c r="G45" s="5">
        <v>0.995</v>
      </c>
      <c r="H45" s="22">
        <v>30.906658604256311</v>
      </c>
      <c r="I45" s="59">
        <f t="shared" si="0"/>
        <v>30.921956003080858</v>
      </c>
      <c r="J45" s="59">
        <f t="shared" si="1"/>
        <v>30.92197093870336</v>
      </c>
      <c r="L45" s="19"/>
      <c r="M45" s="18"/>
      <c r="P45" s="19"/>
      <c r="Q45" s="18"/>
      <c r="R45" s="20"/>
    </row>
    <row r="46" spans="2:21">
      <c r="B46" s="43">
        <v>99.110721775544164</v>
      </c>
      <c r="C46" s="13">
        <v>0.5</v>
      </c>
      <c r="D46" s="13">
        <v>0.3</v>
      </c>
      <c r="E46" s="22">
        <f t="shared" si="2"/>
        <v>0.99848654113992119</v>
      </c>
      <c r="F46" s="22">
        <f t="shared" si="3"/>
        <v>98.960721775544158</v>
      </c>
      <c r="G46" s="5">
        <v>0.995</v>
      </c>
      <c r="H46" s="22">
        <v>30.971422599639791</v>
      </c>
      <c r="I46" s="59">
        <f t="shared" si="0"/>
        <v>30.978995626118827</v>
      </c>
      <c r="J46" s="59">
        <f t="shared" si="1"/>
        <v>30.97900887547415</v>
      </c>
      <c r="L46" s="19"/>
      <c r="M46" s="18"/>
      <c r="P46" s="19"/>
      <c r="Q46" s="18"/>
      <c r="R46" s="20"/>
    </row>
    <row r="47" spans="2:21">
      <c r="B47" s="56">
        <v>150.65089201476781</v>
      </c>
      <c r="C47" s="24">
        <v>0.5</v>
      </c>
      <c r="D47" s="24">
        <v>0.3</v>
      </c>
      <c r="E47" s="23">
        <f t="shared" si="2"/>
        <v>0.99900432053209942</v>
      </c>
      <c r="F47" s="23">
        <f t="shared" si="3"/>
        <v>150.5008920147678</v>
      </c>
      <c r="G47" s="25">
        <v>0.995</v>
      </c>
      <c r="H47" s="23">
        <v>30.993178567334969</v>
      </c>
      <c r="I47" s="60">
        <f t="shared" si="0"/>
        <v>30.998159444764866</v>
      </c>
      <c r="J47" s="60">
        <f t="shared" si="1"/>
        <v>30.998169452310666</v>
      </c>
      <c r="L47" s="19"/>
      <c r="M47" s="18"/>
      <c r="P47" s="19"/>
      <c r="Q47" s="18"/>
      <c r="R47" s="20"/>
      <c r="U47" s="21"/>
    </row>
    <row r="48" spans="2:21">
      <c r="B48" s="43">
        <v>4.9929984370721252</v>
      </c>
      <c r="C48" s="13">
        <v>0.5</v>
      </c>
      <c r="D48" s="13">
        <v>0.3</v>
      </c>
      <c r="E48" s="22">
        <f t="shared" si="2"/>
        <v>0.96995793171368194</v>
      </c>
      <c r="F48" s="22">
        <f t="shared" si="3"/>
        <v>4.8429984370721249</v>
      </c>
      <c r="G48" s="5">
        <v>0.99</v>
      </c>
      <c r="H48" s="13">
        <v>29.77</v>
      </c>
      <c r="I48" s="59">
        <f t="shared" si="0"/>
        <v>30.075025777925248</v>
      </c>
      <c r="J48" s="59">
        <f t="shared" si="1"/>
        <v>30.071932876011321</v>
      </c>
      <c r="L48" s="19"/>
      <c r="M48" s="18"/>
      <c r="P48" s="19"/>
      <c r="Q48" s="18"/>
      <c r="R48" s="20"/>
    </row>
    <row r="49" spans="2:21">
      <c r="B49" s="43">
        <v>10.991260727564306</v>
      </c>
      <c r="C49" s="13">
        <v>0.5</v>
      </c>
      <c r="D49" s="13">
        <v>0.3</v>
      </c>
      <c r="E49" s="22">
        <f t="shared" si="2"/>
        <v>0.98635279394075104</v>
      </c>
      <c r="F49" s="22">
        <f t="shared" si="3"/>
        <v>10.841260727564306</v>
      </c>
      <c r="G49" s="5">
        <v>0.99</v>
      </c>
      <c r="H49" s="22">
        <v>30.461588844039532</v>
      </c>
      <c r="I49" s="59">
        <f t="shared" si="0"/>
        <v>30.599000695944039</v>
      </c>
      <c r="J49" s="59">
        <f t="shared" si="1"/>
        <v>30.598747848396926</v>
      </c>
      <c r="L49" s="19"/>
      <c r="M49" s="18"/>
      <c r="P49" s="19"/>
      <c r="Q49" s="18"/>
      <c r="R49" s="20"/>
    </row>
    <row r="50" spans="2:21">
      <c r="B50" s="43">
        <v>33.962428068474161</v>
      </c>
      <c r="C50" s="13">
        <v>0.5</v>
      </c>
      <c r="D50" s="13">
        <v>0.3</v>
      </c>
      <c r="E50" s="22">
        <f t="shared" ref="E50:E99" si="16">F50/B50</f>
        <v>0.99558335465009828</v>
      </c>
      <c r="F50" s="22">
        <f t="shared" ref="F50:F99" si="17">B50-C50*D50</f>
        <v>33.812428068474162</v>
      </c>
      <c r="G50" s="5">
        <v>0.99</v>
      </c>
      <c r="H50" s="22">
        <v>30.849436996427652</v>
      </c>
      <c r="I50" s="59">
        <f t="shared" ref="I50:I99" si="18">1000*(G50-1)*LN(E50)+H50</f>
        <v>30.893701271843472</v>
      </c>
      <c r="J50" s="59">
        <f t="shared" ref="J50:J99" si="19">H50-(1-E50)*1000*LN(G50)</f>
        <v>30.893825765539969</v>
      </c>
      <c r="L50" s="19"/>
      <c r="M50" s="18"/>
      <c r="P50" s="19"/>
      <c r="Q50" s="18"/>
      <c r="R50" s="20"/>
    </row>
    <row r="51" spans="2:21">
      <c r="B51" s="43">
        <v>49.102981399192565</v>
      </c>
      <c r="C51" s="13">
        <v>0.5</v>
      </c>
      <c r="D51" s="13">
        <v>0.3</v>
      </c>
      <c r="E51" s="22">
        <f t="shared" si="16"/>
        <v>0.99694519567395423</v>
      </c>
      <c r="F51" s="22">
        <f t="shared" si="17"/>
        <v>48.952981399192566</v>
      </c>
      <c r="G51" s="5">
        <v>0.99</v>
      </c>
      <c r="H51" s="22">
        <v>30.906658604256311</v>
      </c>
      <c r="I51" s="59">
        <f t="shared" si="18"/>
        <v>30.937253401905405</v>
      </c>
      <c r="J51" s="59">
        <f t="shared" si="19"/>
        <v>30.9373604136998</v>
      </c>
      <c r="L51" s="19"/>
      <c r="M51" s="18"/>
      <c r="P51" s="19"/>
      <c r="Q51" s="18"/>
      <c r="R51" s="20"/>
    </row>
    <row r="52" spans="2:21">
      <c r="B52" s="43">
        <v>99.110721775544164</v>
      </c>
      <c r="C52" s="13">
        <v>0.5</v>
      </c>
      <c r="D52" s="13">
        <v>0.3</v>
      </c>
      <c r="E52" s="22">
        <f t="shared" si="16"/>
        <v>0.99848654113992119</v>
      </c>
      <c r="F52" s="22">
        <f t="shared" si="17"/>
        <v>98.960721775544158</v>
      </c>
      <c r="G52" s="5">
        <v>0.99</v>
      </c>
      <c r="H52" s="22">
        <v>30.971422599639791</v>
      </c>
      <c r="I52" s="59">
        <f t="shared" si="18"/>
        <v>30.986568652597867</v>
      </c>
      <c r="J52" s="59">
        <f t="shared" si="19"/>
        <v>30.986633369484039</v>
      </c>
      <c r="L52" s="19"/>
      <c r="M52" s="18"/>
      <c r="P52" s="19"/>
      <c r="Q52" s="18"/>
      <c r="R52" s="20"/>
    </row>
    <row r="53" spans="2:21">
      <c r="B53" s="56">
        <v>150.65089201476781</v>
      </c>
      <c r="C53" s="24">
        <v>0.5</v>
      </c>
      <c r="D53" s="24">
        <v>0.3</v>
      </c>
      <c r="E53" s="23">
        <f t="shared" si="16"/>
        <v>0.99900432053209942</v>
      </c>
      <c r="F53" s="23">
        <f t="shared" si="17"/>
        <v>150.5008920147678</v>
      </c>
      <c r="G53" s="25">
        <v>0.99</v>
      </c>
      <c r="H53" s="23">
        <v>30.993178567334969</v>
      </c>
      <c r="I53" s="60">
        <f t="shared" si="18"/>
        <v>31.003140322194763</v>
      </c>
      <c r="J53" s="60">
        <f t="shared" si="19"/>
        <v>31.003185480389806</v>
      </c>
      <c r="L53" s="19"/>
      <c r="M53" s="18"/>
      <c r="P53" s="19"/>
      <c r="Q53" s="18"/>
      <c r="R53" s="20"/>
      <c r="U53" s="21"/>
    </row>
    <row r="54" spans="2:21">
      <c r="B54" s="43">
        <v>4.9929984370721252</v>
      </c>
      <c r="C54" s="13">
        <v>0.5</v>
      </c>
      <c r="D54" s="13">
        <v>0.3</v>
      </c>
      <c r="E54" s="22">
        <f t="shared" si="16"/>
        <v>0.96995793171368194</v>
      </c>
      <c r="F54" s="22">
        <f t="shared" si="17"/>
        <v>4.8429984370721249</v>
      </c>
      <c r="G54" s="5">
        <v>0.98499999999999999</v>
      </c>
      <c r="H54" s="13">
        <v>29.77</v>
      </c>
      <c r="I54" s="59">
        <f t="shared" si="18"/>
        <v>30.227538666887874</v>
      </c>
      <c r="J54" s="59">
        <f t="shared" si="19"/>
        <v>30.224044939144147</v>
      </c>
      <c r="K54" s="22">
        <f>AVERAGE(I42,J42,I48,J48,I54,J54)</f>
        <v>30.073607045447023</v>
      </c>
      <c r="L54" s="22">
        <f>STDEV(I42,J42,I48,J48,I54,J54)</f>
        <v>0.13607046714418763</v>
      </c>
      <c r="M54" s="18"/>
      <c r="P54" s="19"/>
      <c r="Q54" s="18"/>
      <c r="R54" s="20"/>
    </row>
    <row r="55" spans="2:21">
      <c r="B55" s="43">
        <v>10.991260727564306</v>
      </c>
      <c r="C55" s="13">
        <v>0.5</v>
      </c>
      <c r="D55" s="13">
        <v>0.3</v>
      </c>
      <c r="E55" s="22">
        <f t="shared" si="16"/>
        <v>0.98635279394075104</v>
      </c>
      <c r="F55" s="22">
        <f t="shared" si="17"/>
        <v>10.841260727564306</v>
      </c>
      <c r="G55" s="5">
        <v>0.98499999999999999</v>
      </c>
      <c r="H55" s="22">
        <v>30.461588844039532</v>
      </c>
      <c r="I55" s="59">
        <f t="shared" si="18"/>
        <v>30.66770662189629</v>
      </c>
      <c r="J55" s="59">
        <f t="shared" si="19"/>
        <v>30.667847773538117</v>
      </c>
      <c r="K55" s="22">
        <f>AVERAGE(I43,J43,I49,J49,I55,J55)</f>
        <v>30.598932290825534</v>
      </c>
      <c r="L55" s="22">
        <f>STDEV(I43,J43,I49,J49,I55,J55)</f>
        <v>6.1550966975027301E-2</v>
      </c>
      <c r="M55" s="18"/>
      <c r="P55" s="19"/>
      <c r="Q55" s="18"/>
      <c r="R55" s="20"/>
    </row>
    <row r="56" spans="2:21">
      <c r="B56" s="43">
        <v>33.962428068474161</v>
      </c>
      <c r="C56" s="13">
        <v>0.5</v>
      </c>
      <c r="D56" s="13">
        <v>0.3</v>
      </c>
      <c r="E56" s="22">
        <f t="shared" ref="E56:E59" si="20">F56/B56</f>
        <v>0.99558335465009828</v>
      </c>
      <c r="F56" s="22">
        <f t="shared" ref="F56:F59" si="21">B56-C56*D56</f>
        <v>33.812428068474162</v>
      </c>
      <c r="G56" s="5">
        <v>0.98499999999999999</v>
      </c>
      <c r="H56" s="22">
        <v>30.849436996427652</v>
      </c>
      <c r="I56" s="59">
        <f t="shared" ref="I56:I59" si="22">1000*(G56-1)*LN(E56)+H56</f>
        <v>30.915833409551386</v>
      </c>
      <c r="J56" s="59">
        <f t="shared" ref="J56:J59" si="23">H56-(1-E56)*1000*LN(G56)</f>
        <v>30.916188574581501</v>
      </c>
      <c r="K56" s="22">
        <f t="shared" ref="K56:K59" si="24">AVERAGE(I44,J44,I50,J50,I56,J56)</f>
        <v>30.893782295269279</v>
      </c>
      <c r="L56" s="22">
        <f t="shared" ref="L56:L59" si="25">STDEV(I44,J44,I50,J50,I56,J56)</f>
        <v>1.9873915474756559E-2</v>
      </c>
      <c r="M56" s="18"/>
      <c r="P56" s="19"/>
      <c r="Q56" s="18"/>
      <c r="R56" s="20"/>
    </row>
    <row r="57" spans="2:21">
      <c r="B57" s="43">
        <v>49.102981399192565</v>
      </c>
      <c r="C57" s="13">
        <v>0.5</v>
      </c>
      <c r="D57" s="13">
        <v>0.3</v>
      </c>
      <c r="E57" s="22">
        <f t="shared" si="20"/>
        <v>0.99694519567395423</v>
      </c>
      <c r="F57" s="22">
        <f t="shared" si="21"/>
        <v>48.952981399192566</v>
      </c>
      <c r="G57" s="5">
        <v>0.98499999999999999</v>
      </c>
      <c r="H57" s="22">
        <v>30.906658604256311</v>
      </c>
      <c r="I57" s="59">
        <f t="shared" si="22"/>
        <v>30.952550800729952</v>
      </c>
      <c r="J57" s="59">
        <f t="shared" si="23"/>
        <v>30.952827810420736</v>
      </c>
      <c r="K57" s="22">
        <f t="shared" si="24"/>
        <v>30.937319894756683</v>
      </c>
      <c r="L57" s="22">
        <f t="shared" si="25"/>
        <v>1.3741336379313922E-2</v>
      </c>
      <c r="M57" s="18"/>
      <c r="P57" s="19"/>
      <c r="Q57" s="18"/>
      <c r="R57" s="20"/>
    </row>
    <row r="58" spans="2:21">
      <c r="B58" s="43">
        <v>99.110721775544164</v>
      </c>
      <c r="C58" s="13">
        <v>0.5</v>
      </c>
      <c r="D58" s="13">
        <v>0.3</v>
      </c>
      <c r="E58" s="22">
        <f t="shared" si="20"/>
        <v>0.99848654113992119</v>
      </c>
      <c r="F58" s="22">
        <f t="shared" si="21"/>
        <v>98.960721775544158</v>
      </c>
      <c r="G58" s="5">
        <v>0.98499999999999999</v>
      </c>
      <c r="H58" s="22">
        <v>30.971422599639791</v>
      </c>
      <c r="I58" s="59">
        <f t="shared" si="22"/>
        <v>30.994141679076904</v>
      </c>
      <c r="J58" s="59">
        <f t="shared" si="23"/>
        <v>30.994296468691431</v>
      </c>
      <c r="K58" s="22">
        <f t="shared" si="24"/>
        <v>30.986607445240537</v>
      </c>
      <c r="L58" s="22">
        <f t="shared" si="25"/>
        <v>6.8053800907994762E-3</v>
      </c>
      <c r="M58" s="18"/>
      <c r="P58" s="19"/>
      <c r="Q58" s="18"/>
      <c r="R58" s="20"/>
    </row>
    <row r="59" spans="2:21">
      <c r="B59" s="56">
        <v>150.65089201476781</v>
      </c>
      <c r="C59" s="24">
        <v>0.5</v>
      </c>
      <c r="D59" s="24">
        <v>0.3</v>
      </c>
      <c r="E59" s="23">
        <f t="shared" si="20"/>
        <v>0.99900432053209942</v>
      </c>
      <c r="F59" s="23">
        <f t="shared" si="21"/>
        <v>150.5008920147678</v>
      </c>
      <c r="G59" s="25">
        <v>0.98499999999999999</v>
      </c>
      <c r="H59" s="23">
        <v>30.993178567334969</v>
      </c>
      <c r="I59" s="60">
        <f t="shared" si="22"/>
        <v>31.008121199624657</v>
      </c>
      <c r="J59" s="60">
        <f t="shared" si="23"/>
        <v>31.008226906187719</v>
      </c>
      <c r="K59" s="23">
        <f t="shared" si="24"/>
        <v>31.003167134245416</v>
      </c>
      <c r="L59" s="23">
        <f t="shared" si="25"/>
        <v>4.4765810617373022E-3</v>
      </c>
      <c r="M59" s="18"/>
      <c r="P59" s="19"/>
      <c r="Q59" s="18"/>
      <c r="R59" s="20"/>
      <c r="U59" s="21"/>
    </row>
    <row r="60" spans="2:21">
      <c r="B60" s="43">
        <v>4.9929984370721252</v>
      </c>
      <c r="C60" s="13">
        <v>0.5</v>
      </c>
      <c r="D60" s="13">
        <v>0.2</v>
      </c>
      <c r="E60" s="22">
        <f t="shared" si="16"/>
        <v>0.979971954475788</v>
      </c>
      <c r="F60" s="22">
        <f t="shared" si="17"/>
        <v>4.8929984370721256</v>
      </c>
      <c r="G60" s="5">
        <v>0.995</v>
      </c>
      <c r="H60" s="13">
        <v>29.77</v>
      </c>
      <c r="I60" s="59">
        <f t="shared" si="18"/>
        <v>29.871156628044339</v>
      </c>
      <c r="J60" s="59">
        <f t="shared" si="19"/>
        <v>29.870391415833961</v>
      </c>
      <c r="L60" s="19"/>
      <c r="M60" s="18"/>
      <c r="P60" s="19"/>
      <c r="Q60" s="18"/>
      <c r="R60" s="20"/>
    </row>
    <row r="61" spans="2:21">
      <c r="B61" s="43">
        <v>10.991260727564306</v>
      </c>
      <c r="C61" s="13">
        <v>0.5</v>
      </c>
      <c r="D61" s="13">
        <v>0.2</v>
      </c>
      <c r="E61" s="22">
        <f t="shared" si="16"/>
        <v>0.9909018626271674</v>
      </c>
      <c r="F61" s="22">
        <f t="shared" si="17"/>
        <v>10.891260727564307</v>
      </c>
      <c r="G61" s="5">
        <v>0.995</v>
      </c>
      <c r="H61" s="22">
        <v>30.461588844039532</v>
      </c>
      <c r="I61" s="59">
        <f t="shared" si="18"/>
        <v>30.507287734971108</v>
      </c>
      <c r="J61" s="59">
        <f t="shared" si="19"/>
        <v>30.507193638137206</v>
      </c>
      <c r="L61" s="19"/>
      <c r="M61" s="18"/>
      <c r="P61" s="19"/>
      <c r="Q61" s="18"/>
      <c r="R61" s="20"/>
    </row>
    <row r="62" spans="2:21">
      <c r="B62" s="43">
        <v>33.962428068474161</v>
      </c>
      <c r="C62" s="13">
        <v>0.5</v>
      </c>
      <c r="D62" s="13">
        <v>0.2</v>
      </c>
      <c r="E62" s="22">
        <f t="shared" si="16"/>
        <v>0.99705556976673215</v>
      </c>
      <c r="F62" s="22">
        <f t="shared" si="17"/>
        <v>33.862428068474159</v>
      </c>
      <c r="G62" s="5">
        <v>0.995</v>
      </c>
      <c r="H62" s="22">
        <v>30.849436996427652</v>
      </c>
      <c r="I62" s="59">
        <f t="shared" si="18"/>
        <v>30.864180864407057</v>
      </c>
      <c r="J62" s="59">
        <f t="shared" si="19"/>
        <v>30.864196076118414</v>
      </c>
      <c r="L62" s="19"/>
      <c r="M62" s="18"/>
      <c r="P62" s="19"/>
      <c r="Q62" s="18"/>
      <c r="R62" s="20"/>
    </row>
    <row r="63" spans="2:21">
      <c r="B63" s="43">
        <v>49.102981399192565</v>
      </c>
      <c r="C63" s="13">
        <v>0.5</v>
      </c>
      <c r="D63" s="13">
        <v>0.2</v>
      </c>
      <c r="E63" s="22">
        <f t="shared" si="16"/>
        <v>0.99796346378263612</v>
      </c>
      <c r="F63" s="22">
        <f t="shared" si="17"/>
        <v>49.002981399192564</v>
      </c>
      <c r="G63" s="5">
        <v>0.995</v>
      </c>
      <c r="H63" s="22">
        <v>30.906658604256311</v>
      </c>
      <c r="I63" s="59">
        <f t="shared" si="18"/>
        <v>30.916851668141568</v>
      </c>
      <c r="J63" s="59">
        <f t="shared" si="19"/>
        <v>30.916866827221011</v>
      </c>
      <c r="L63" s="19"/>
      <c r="M63" s="18"/>
      <c r="P63" s="19"/>
      <c r="Q63" s="18"/>
      <c r="R63" s="20"/>
    </row>
    <row r="64" spans="2:21">
      <c r="B64" s="43">
        <v>99.110721775544164</v>
      </c>
      <c r="C64" s="13">
        <v>0.5</v>
      </c>
      <c r="D64" s="13">
        <v>0.2</v>
      </c>
      <c r="E64" s="22">
        <f t="shared" si="16"/>
        <v>0.99899102742661416</v>
      </c>
      <c r="F64" s="22">
        <f t="shared" si="17"/>
        <v>99.01072177554417</v>
      </c>
      <c r="G64" s="5">
        <v>0.995</v>
      </c>
      <c r="H64" s="22">
        <v>30.971422599639791</v>
      </c>
      <c r="I64" s="59">
        <f t="shared" si="18"/>
        <v>30.976470009284085</v>
      </c>
      <c r="J64" s="59">
        <f t="shared" si="19"/>
        <v>30.976480116862696</v>
      </c>
      <c r="L64" s="19"/>
      <c r="M64" s="18"/>
      <c r="P64" s="19"/>
      <c r="Q64" s="18"/>
      <c r="R64" s="20"/>
    </row>
    <row r="65" spans="2:21">
      <c r="B65" s="56">
        <v>150.65089201476781</v>
      </c>
      <c r="C65" s="24">
        <v>0.5</v>
      </c>
      <c r="D65" s="24">
        <v>0.2</v>
      </c>
      <c r="E65" s="23">
        <f t="shared" si="16"/>
        <v>0.99933621368806635</v>
      </c>
      <c r="F65" s="23">
        <f t="shared" si="17"/>
        <v>150.55089201476781</v>
      </c>
      <c r="G65" s="25">
        <v>0.995</v>
      </c>
      <c r="H65" s="23">
        <v>30.993178567334969</v>
      </c>
      <c r="I65" s="60">
        <f t="shared" si="18"/>
        <v>30.996498600913004</v>
      </c>
      <c r="J65" s="60">
        <f t="shared" si="19"/>
        <v>30.996505823985434</v>
      </c>
      <c r="L65" s="19"/>
      <c r="M65" s="18"/>
      <c r="P65" s="19"/>
      <c r="Q65" s="18"/>
      <c r="R65" s="20"/>
      <c r="U65" s="21"/>
    </row>
    <row r="66" spans="2:21">
      <c r="B66" s="43">
        <v>4.9929984370721252</v>
      </c>
      <c r="C66" s="13">
        <v>0.5</v>
      </c>
      <c r="D66" s="13">
        <v>0.2</v>
      </c>
      <c r="E66" s="22">
        <f t="shared" si="16"/>
        <v>0.979971954475788</v>
      </c>
      <c r="F66" s="22">
        <f t="shared" si="17"/>
        <v>4.8929984370721256</v>
      </c>
      <c r="G66" s="5">
        <v>0.99</v>
      </c>
      <c r="H66" s="13">
        <v>29.77</v>
      </c>
      <c r="I66" s="59">
        <f t="shared" si="18"/>
        <v>29.972313256088679</v>
      </c>
      <c r="J66" s="59">
        <f t="shared" si="19"/>
        <v>29.971288584007546</v>
      </c>
      <c r="L66" s="19"/>
      <c r="M66" s="18"/>
      <c r="P66" s="19"/>
      <c r="Q66" s="18"/>
      <c r="R66" s="20"/>
    </row>
    <row r="67" spans="2:21">
      <c r="B67" s="43">
        <v>10.991260727564306</v>
      </c>
      <c r="C67" s="13">
        <v>0.5</v>
      </c>
      <c r="D67" s="13">
        <v>0.2</v>
      </c>
      <c r="E67" s="22">
        <f t="shared" si="16"/>
        <v>0.9909018626271674</v>
      </c>
      <c r="F67" s="22">
        <f t="shared" si="17"/>
        <v>10.891260727564307</v>
      </c>
      <c r="G67" s="5">
        <v>0.99</v>
      </c>
      <c r="H67" s="22">
        <v>30.461588844039532</v>
      </c>
      <c r="I67" s="59">
        <f t="shared" si="18"/>
        <v>30.55298662590268</v>
      </c>
      <c r="J67" s="59">
        <f t="shared" si="19"/>
        <v>30.553028180277792</v>
      </c>
      <c r="L67" s="19"/>
      <c r="M67" s="18"/>
      <c r="P67" s="19"/>
      <c r="Q67" s="18"/>
      <c r="R67" s="20"/>
    </row>
    <row r="68" spans="2:21">
      <c r="B68" s="43">
        <v>33.962428068474161</v>
      </c>
      <c r="C68" s="13">
        <v>0.5</v>
      </c>
      <c r="D68" s="13">
        <v>0.2</v>
      </c>
      <c r="E68" s="22">
        <f t="shared" si="16"/>
        <v>0.99705556976673215</v>
      </c>
      <c r="F68" s="22">
        <f t="shared" si="17"/>
        <v>33.862428068474159</v>
      </c>
      <c r="G68" s="5">
        <v>0.99</v>
      </c>
      <c r="H68" s="22">
        <v>30.849436996427652</v>
      </c>
      <c r="I68" s="59">
        <f t="shared" si="18"/>
        <v>30.878924732386466</v>
      </c>
      <c r="J68" s="59">
        <f t="shared" si="19"/>
        <v>30.879029509169197</v>
      </c>
      <c r="L68" s="19"/>
      <c r="M68" s="18"/>
      <c r="P68" s="19"/>
      <c r="Q68" s="18"/>
      <c r="R68" s="20"/>
    </row>
    <row r="69" spans="2:21">
      <c r="B69" s="43">
        <v>49.102981399192565</v>
      </c>
      <c r="C69" s="13">
        <v>0.5</v>
      </c>
      <c r="D69" s="13">
        <v>0.2</v>
      </c>
      <c r="E69" s="22">
        <f t="shared" si="16"/>
        <v>0.99796346378263612</v>
      </c>
      <c r="F69" s="22">
        <f t="shared" si="17"/>
        <v>49.002981399192564</v>
      </c>
      <c r="G69" s="5">
        <v>0.99</v>
      </c>
      <c r="H69" s="22">
        <v>30.906658604256311</v>
      </c>
      <c r="I69" s="59">
        <f t="shared" si="18"/>
        <v>30.927044732026822</v>
      </c>
      <c r="J69" s="59">
        <f t="shared" si="19"/>
        <v>30.927126477218639</v>
      </c>
      <c r="L69" s="19"/>
      <c r="M69" s="18"/>
      <c r="P69" s="19"/>
      <c r="Q69" s="18"/>
      <c r="R69" s="20"/>
    </row>
    <row r="70" spans="2:21">
      <c r="B70" s="43">
        <v>99.110721775544164</v>
      </c>
      <c r="C70" s="13">
        <v>0.5</v>
      </c>
      <c r="D70" s="13">
        <v>0.2</v>
      </c>
      <c r="E70" s="22">
        <f t="shared" si="16"/>
        <v>0.99899102742661416</v>
      </c>
      <c r="F70" s="22">
        <f t="shared" si="17"/>
        <v>99.01072177554417</v>
      </c>
      <c r="G70" s="5">
        <v>0.99</v>
      </c>
      <c r="H70" s="22">
        <v>30.971422599639791</v>
      </c>
      <c r="I70" s="59">
        <f t="shared" si="18"/>
        <v>30.981517418928377</v>
      </c>
      <c r="J70" s="59">
        <f t="shared" si="19"/>
        <v>30.981563112869289</v>
      </c>
      <c r="L70" s="19"/>
      <c r="M70" s="18"/>
      <c r="P70" s="19"/>
      <c r="Q70" s="18"/>
      <c r="R70" s="20"/>
    </row>
    <row r="71" spans="2:21">
      <c r="B71" s="56">
        <v>150.65089201476781</v>
      </c>
      <c r="C71" s="24">
        <v>0.5</v>
      </c>
      <c r="D71" s="24">
        <v>0.2</v>
      </c>
      <c r="E71" s="23">
        <f t="shared" si="16"/>
        <v>0.99933621368806635</v>
      </c>
      <c r="F71" s="23">
        <f t="shared" si="17"/>
        <v>150.55089201476781</v>
      </c>
      <c r="G71" s="25">
        <v>0.99</v>
      </c>
      <c r="H71" s="23">
        <v>30.993178567334969</v>
      </c>
      <c r="I71" s="60">
        <f t="shared" si="18"/>
        <v>30.999818634491039</v>
      </c>
      <c r="J71" s="60">
        <f t="shared" si="19"/>
        <v>30.999849842704858</v>
      </c>
      <c r="L71" s="19"/>
      <c r="M71" s="18"/>
      <c r="P71" s="19"/>
      <c r="Q71" s="18"/>
      <c r="R71" s="20"/>
      <c r="U71" s="21"/>
    </row>
    <row r="72" spans="2:21">
      <c r="B72" s="43">
        <v>4.9929984370721252</v>
      </c>
      <c r="C72" s="13">
        <v>0.5</v>
      </c>
      <c r="D72" s="13">
        <v>0.2</v>
      </c>
      <c r="E72" s="22">
        <f t="shared" ref="E72:E77" si="26">F72/B72</f>
        <v>0.979971954475788</v>
      </c>
      <c r="F72" s="22">
        <f t="shared" ref="F72:F77" si="27">B72-C72*D72</f>
        <v>4.8929984370721256</v>
      </c>
      <c r="G72" s="5">
        <v>0.98499999999999999</v>
      </c>
      <c r="H72" s="13">
        <v>29.77</v>
      </c>
      <c r="I72" s="59">
        <f t="shared" ref="I72:I77" si="28">1000*(G72-1)*LN(E72)+H72</f>
        <v>30.073469884133019</v>
      </c>
      <c r="J72" s="59">
        <f t="shared" ref="J72:J77" si="29">H72-(1-E72)*1000*LN(G72)</f>
        <v>30.072696626096096</v>
      </c>
      <c r="K72" s="22">
        <f>AVERAGE(I60,J60,I66,J66,I72,J72)</f>
        <v>29.971886065700613</v>
      </c>
      <c r="L72" s="22">
        <f>STDEV(I60,J60,I66,J66,I72,J72)</f>
        <v>9.047669787593271E-2</v>
      </c>
      <c r="M72" s="18"/>
      <c r="P72" s="19"/>
      <c r="Q72" s="18"/>
      <c r="R72" s="20"/>
    </row>
    <row r="73" spans="2:21">
      <c r="B73" s="43">
        <v>10.991260727564306</v>
      </c>
      <c r="C73" s="13">
        <v>0.5</v>
      </c>
      <c r="D73" s="13">
        <v>0.2</v>
      </c>
      <c r="E73" s="22">
        <f t="shared" si="26"/>
        <v>0.9909018626271674</v>
      </c>
      <c r="F73" s="22">
        <f t="shared" si="27"/>
        <v>10.891260727564307</v>
      </c>
      <c r="G73" s="5">
        <v>0.98499999999999999</v>
      </c>
      <c r="H73" s="22">
        <v>30.461588844039532</v>
      </c>
      <c r="I73" s="59">
        <f t="shared" si="28"/>
        <v>30.598685516834255</v>
      </c>
      <c r="J73" s="59">
        <f t="shared" si="29"/>
        <v>30.599094797038589</v>
      </c>
      <c r="K73" s="22">
        <f>AVERAGE(I61,J61,I67,J67,I73,J73)</f>
        <v>30.553046082193603</v>
      </c>
      <c r="L73" s="22">
        <f>STDEV(I61,J61,I67,J67,I73,J73)</f>
        <v>4.0987117379005164E-2</v>
      </c>
      <c r="M73" s="18"/>
      <c r="P73" s="19"/>
      <c r="Q73" s="18"/>
      <c r="R73" s="20"/>
    </row>
    <row r="74" spans="2:21">
      <c r="B74" s="43">
        <v>33.962428068474161</v>
      </c>
      <c r="C74" s="13">
        <v>0.5</v>
      </c>
      <c r="D74" s="13">
        <v>0.2</v>
      </c>
      <c r="E74" s="22">
        <f t="shared" si="26"/>
        <v>0.99705556976673215</v>
      </c>
      <c r="F74" s="22">
        <f t="shared" si="27"/>
        <v>33.862428068474159</v>
      </c>
      <c r="G74" s="5">
        <v>0.98499999999999999</v>
      </c>
      <c r="H74" s="22">
        <v>30.849436996427652</v>
      </c>
      <c r="I74" s="59">
        <f t="shared" si="28"/>
        <v>30.893668600365871</v>
      </c>
      <c r="J74" s="59">
        <f t="shared" si="29"/>
        <v>30.893938048530217</v>
      </c>
      <c r="K74" s="22">
        <f t="shared" ref="K74:K77" si="30">AVERAGE(I62,J62,I68,J68,I74,J74)</f>
        <v>30.878989638496204</v>
      </c>
      <c r="L74" s="22">
        <f t="shared" ref="L74:L77" si="31">STDEV(I62,J62,I68,J68,I74,J74)</f>
        <v>1.3244485376477873E-2</v>
      </c>
      <c r="M74" s="18"/>
      <c r="P74" s="19"/>
      <c r="Q74" s="18"/>
      <c r="R74" s="20"/>
    </row>
    <row r="75" spans="2:21">
      <c r="B75" s="43">
        <v>49.102981399192565</v>
      </c>
      <c r="C75" s="13">
        <v>0.5</v>
      </c>
      <c r="D75" s="13">
        <v>0.2</v>
      </c>
      <c r="E75" s="22">
        <f t="shared" si="26"/>
        <v>0.99796346378263612</v>
      </c>
      <c r="F75" s="22">
        <f t="shared" si="27"/>
        <v>49.002981399192564</v>
      </c>
      <c r="G75" s="5">
        <v>0.98499999999999999</v>
      </c>
      <c r="H75" s="22">
        <v>30.906658604256311</v>
      </c>
      <c r="I75" s="59">
        <f t="shared" si="28"/>
        <v>30.937237795912079</v>
      </c>
      <c r="J75" s="59">
        <f t="shared" si="29"/>
        <v>30.937438075032595</v>
      </c>
      <c r="K75" s="22">
        <f t="shared" si="30"/>
        <v>30.927094262592117</v>
      </c>
      <c r="L75" s="22">
        <f t="shared" si="31"/>
        <v>9.1586067764110324E-3</v>
      </c>
      <c r="M75" s="18"/>
      <c r="P75" s="19"/>
      <c r="Q75" s="18"/>
      <c r="R75" s="20"/>
    </row>
    <row r="76" spans="2:21">
      <c r="B76" s="43">
        <v>99.110721775544164</v>
      </c>
      <c r="C76" s="13">
        <v>0.5</v>
      </c>
      <c r="D76" s="13">
        <v>0.2</v>
      </c>
      <c r="E76" s="22">
        <f t="shared" si="26"/>
        <v>0.99899102742661416</v>
      </c>
      <c r="F76" s="22">
        <f t="shared" si="27"/>
        <v>99.01072177554417</v>
      </c>
      <c r="G76" s="5">
        <v>0.98499999999999999</v>
      </c>
      <c r="H76" s="22">
        <v>30.971422599639791</v>
      </c>
      <c r="I76" s="59">
        <f t="shared" si="28"/>
        <v>30.986564828572671</v>
      </c>
      <c r="J76" s="59">
        <f t="shared" si="29"/>
        <v>30.986671845674216</v>
      </c>
      <c r="K76" s="22">
        <f t="shared" si="30"/>
        <v>30.981544555365222</v>
      </c>
      <c r="L76" s="22">
        <f t="shared" si="31"/>
        <v>4.5363616485626177E-3</v>
      </c>
      <c r="M76" s="18"/>
      <c r="P76" s="19"/>
      <c r="Q76" s="18"/>
      <c r="R76" s="20"/>
    </row>
    <row r="77" spans="2:21">
      <c r="B77" s="56">
        <v>150.65089201476781</v>
      </c>
      <c r="C77" s="24">
        <v>0.5</v>
      </c>
      <c r="D77" s="24">
        <v>0.2</v>
      </c>
      <c r="E77" s="23">
        <f t="shared" si="26"/>
        <v>0.99933621368806635</v>
      </c>
      <c r="F77" s="23">
        <f t="shared" si="27"/>
        <v>150.55089201476781</v>
      </c>
      <c r="G77" s="25">
        <v>0.98499999999999999</v>
      </c>
      <c r="H77" s="23">
        <v>30.993178567334969</v>
      </c>
      <c r="I77" s="60">
        <f t="shared" si="28"/>
        <v>31.003138668069074</v>
      </c>
      <c r="J77" s="60">
        <f t="shared" si="29"/>
        <v>31.0032107932368</v>
      </c>
      <c r="K77" s="23">
        <f t="shared" si="30"/>
        <v>30.999837060566705</v>
      </c>
      <c r="L77" s="23">
        <f t="shared" si="31"/>
        <v>2.9841460135883301E-3</v>
      </c>
      <c r="M77" s="18"/>
      <c r="P77" s="19"/>
      <c r="Q77" s="18"/>
      <c r="R77" s="20"/>
      <c r="U77" s="21"/>
    </row>
    <row r="78" spans="2:21">
      <c r="B78" s="43">
        <v>4.9929984370721252</v>
      </c>
      <c r="C78" s="13">
        <v>1</v>
      </c>
      <c r="D78" s="13">
        <v>0.3</v>
      </c>
      <c r="E78" s="22">
        <f t="shared" si="16"/>
        <v>0.939915863427364</v>
      </c>
      <c r="F78" s="22">
        <f t="shared" si="17"/>
        <v>4.6929984370721254</v>
      </c>
      <c r="G78" s="5">
        <v>0.995</v>
      </c>
      <c r="H78" s="22">
        <v>29.77</v>
      </c>
      <c r="I78" s="59">
        <f t="shared" si="18"/>
        <v>30.079824573581217</v>
      </c>
      <c r="J78" s="59">
        <f t="shared" si="19"/>
        <v>30.071174247501883</v>
      </c>
      <c r="L78" s="19"/>
      <c r="M78" s="18"/>
      <c r="P78" s="19"/>
      <c r="Q78" s="18"/>
      <c r="R78" s="20"/>
    </row>
    <row r="79" spans="2:21">
      <c r="B79" s="43">
        <v>10.991260727564306</v>
      </c>
      <c r="C79" s="13">
        <v>1</v>
      </c>
      <c r="D79" s="13">
        <v>0.3</v>
      </c>
      <c r="E79" s="22">
        <f t="shared" si="16"/>
        <v>0.97270558788150219</v>
      </c>
      <c r="F79" s="22">
        <f t="shared" si="17"/>
        <v>10.691260727564305</v>
      </c>
      <c r="G79" s="5">
        <v>0.995</v>
      </c>
      <c r="H79" s="22">
        <v>30.461588844039532</v>
      </c>
      <c r="I79" s="59">
        <f t="shared" si="18"/>
        <v>30.59995796609503</v>
      </c>
      <c r="J79" s="59">
        <f t="shared" si="19"/>
        <v>30.598403226332557</v>
      </c>
      <c r="L79" s="19"/>
      <c r="M79" s="18"/>
      <c r="P79" s="19"/>
      <c r="Q79" s="18"/>
      <c r="R79" s="20"/>
    </row>
    <row r="80" spans="2:21">
      <c r="B80" s="43">
        <v>33.962428068474161</v>
      </c>
      <c r="C80" s="13">
        <v>1</v>
      </c>
      <c r="D80" s="13">
        <v>0.3</v>
      </c>
      <c r="E80" s="22">
        <f t="shared" si="16"/>
        <v>0.99116670930019657</v>
      </c>
      <c r="F80" s="22">
        <f t="shared" si="17"/>
        <v>33.662428068474163</v>
      </c>
      <c r="G80" s="5">
        <v>0.995</v>
      </c>
      <c r="H80" s="22">
        <v>30.849436996427652</v>
      </c>
      <c r="I80" s="59">
        <f t="shared" si="18"/>
        <v>30.893799673878238</v>
      </c>
      <c r="J80" s="59">
        <f t="shared" si="19"/>
        <v>30.893714235499942</v>
      </c>
      <c r="L80" s="19"/>
      <c r="M80" s="18"/>
      <c r="P80" s="19"/>
      <c r="Q80" s="18"/>
      <c r="R80" s="20"/>
    </row>
    <row r="81" spans="2:21">
      <c r="B81" s="43">
        <v>49.102981399192565</v>
      </c>
      <c r="C81" s="13">
        <v>1</v>
      </c>
      <c r="D81" s="13">
        <v>0.3</v>
      </c>
      <c r="E81" s="22">
        <f t="shared" si="16"/>
        <v>0.99389039134790846</v>
      </c>
      <c r="F81" s="22">
        <f t="shared" si="17"/>
        <v>48.802981399192568</v>
      </c>
      <c r="G81" s="5">
        <v>0.995</v>
      </c>
      <c r="H81" s="22">
        <v>30.906658604256311</v>
      </c>
      <c r="I81" s="59">
        <f t="shared" si="18"/>
        <v>30.937300347653863</v>
      </c>
      <c r="J81" s="59">
        <f t="shared" si="19"/>
        <v>30.937283273150406</v>
      </c>
      <c r="L81" s="19"/>
      <c r="M81" s="18"/>
      <c r="P81" s="19"/>
      <c r="Q81" s="18"/>
      <c r="R81" s="20"/>
    </row>
    <row r="82" spans="2:21">
      <c r="B82" s="43">
        <v>99.110721775544164</v>
      </c>
      <c r="C82" s="13">
        <v>1</v>
      </c>
      <c r="D82" s="13">
        <v>0.3</v>
      </c>
      <c r="E82" s="22">
        <f t="shared" si="16"/>
        <v>0.99697308227984249</v>
      </c>
      <c r="F82" s="22">
        <f t="shared" si="17"/>
        <v>98.810721775544167</v>
      </c>
      <c r="G82" s="5">
        <v>0.995</v>
      </c>
      <c r="H82" s="22">
        <v>30.971422599639791</v>
      </c>
      <c r="I82" s="59">
        <f t="shared" si="18"/>
        <v>30.986580140145175</v>
      </c>
      <c r="J82" s="59">
        <f t="shared" si="19"/>
        <v>30.986595151308507</v>
      </c>
      <c r="L82" s="19"/>
      <c r="M82" s="18"/>
      <c r="P82" s="19"/>
      <c r="Q82" s="18"/>
      <c r="R82" s="20"/>
    </row>
    <row r="83" spans="2:21">
      <c r="B83" s="56">
        <v>150.65089201476781</v>
      </c>
      <c r="C83" s="24">
        <v>1</v>
      </c>
      <c r="D83" s="24">
        <v>0.3</v>
      </c>
      <c r="E83" s="23">
        <f t="shared" si="16"/>
        <v>0.99800864106419895</v>
      </c>
      <c r="F83" s="23">
        <f t="shared" si="17"/>
        <v>150.35089201476779</v>
      </c>
      <c r="G83" s="25">
        <v>0.995</v>
      </c>
      <c r="H83" s="23">
        <v>30.993178567334969</v>
      </c>
      <c r="I83" s="60">
        <f t="shared" si="18"/>
        <v>31.003145288970948</v>
      </c>
      <c r="J83" s="60">
        <f t="shared" si="19"/>
        <v>31.00316033728636</v>
      </c>
      <c r="L83" s="19"/>
      <c r="M83" s="18"/>
      <c r="P83" s="19"/>
      <c r="Q83" s="18"/>
      <c r="R83" s="20"/>
      <c r="U83" s="21"/>
    </row>
    <row r="84" spans="2:21">
      <c r="B84" s="43">
        <v>4.9929984370721252</v>
      </c>
      <c r="C84" s="13">
        <v>1</v>
      </c>
      <c r="D84" s="13">
        <v>0.3</v>
      </c>
      <c r="E84" s="22">
        <f t="shared" si="16"/>
        <v>0.939915863427364</v>
      </c>
      <c r="F84" s="22">
        <f t="shared" si="17"/>
        <v>4.6929984370721254</v>
      </c>
      <c r="G84" s="5">
        <v>0.99</v>
      </c>
      <c r="H84" s="22">
        <v>29.77</v>
      </c>
      <c r="I84" s="59">
        <f t="shared" si="18"/>
        <v>30.389649147162434</v>
      </c>
      <c r="J84" s="59">
        <f t="shared" si="19"/>
        <v>30.373865752022642</v>
      </c>
      <c r="L84" s="19"/>
      <c r="M84" s="18"/>
      <c r="P84" s="19"/>
      <c r="Q84" s="18"/>
      <c r="R84" s="20"/>
    </row>
    <row r="85" spans="2:21">
      <c r="B85" s="43">
        <v>10.991260727564306</v>
      </c>
      <c r="C85" s="13">
        <v>1</v>
      </c>
      <c r="D85" s="13">
        <v>0.3</v>
      </c>
      <c r="E85" s="22">
        <f t="shared" si="16"/>
        <v>0.97270558788150219</v>
      </c>
      <c r="F85" s="22">
        <f t="shared" si="17"/>
        <v>10.691260727564305</v>
      </c>
      <c r="G85" s="5">
        <v>0.99</v>
      </c>
      <c r="H85" s="22">
        <v>30.461588844039532</v>
      </c>
      <c r="I85" s="59">
        <f t="shared" si="18"/>
        <v>30.738327088150527</v>
      </c>
      <c r="J85" s="59">
        <f t="shared" si="19"/>
        <v>30.735906852754315</v>
      </c>
      <c r="L85" s="19"/>
      <c r="M85" s="18"/>
      <c r="P85" s="19"/>
      <c r="Q85" s="18"/>
      <c r="R85" s="20"/>
    </row>
    <row r="86" spans="2:21">
      <c r="B86" s="43">
        <v>33.962428068474161</v>
      </c>
      <c r="C86" s="13">
        <v>1</v>
      </c>
      <c r="D86" s="13">
        <v>0.3</v>
      </c>
      <c r="E86" s="22">
        <f t="shared" si="16"/>
        <v>0.99116670930019657</v>
      </c>
      <c r="F86" s="22">
        <f t="shared" si="17"/>
        <v>33.662428068474163</v>
      </c>
      <c r="G86" s="5">
        <v>0.99</v>
      </c>
      <c r="H86" s="22">
        <v>30.849436996427652</v>
      </c>
      <c r="I86" s="59">
        <f t="shared" si="18"/>
        <v>30.93816235132882</v>
      </c>
      <c r="J86" s="59">
        <f t="shared" si="19"/>
        <v>30.938214534652289</v>
      </c>
      <c r="L86" s="19"/>
      <c r="M86" s="18"/>
      <c r="P86" s="19"/>
      <c r="Q86" s="18"/>
      <c r="R86" s="20"/>
    </row>
    <row r="87" spans="2:21">
      <c r="B87" s="43">
        <v>49.102981399192565</v>
      </c>
      <c r="C87" s="13">
        <v>1</v>
      </c>
      <c r="D87" s="13">
        <v>0.3</v>
      </c>
      <c r="E87" s="22">
        <f t="shared" si="16"/>
        <v>0.99389039134790846</v>
      </c>
      <c r="F87" s="22">
        <f t="shared" si="17"/>
        <v>48.802981399192568</v>
      </c>
      <c r="G87" s="5">
        <v>0.99</v>
      </c>
      <c r="H87" s="22">
        <v>30.906658604256311</v>
      </c>
      <c r="I87" s="59">
        <f t="shared" si="18"/>
        <v>30.967942091051416</v>
      </c>
      <c r="J87" s="59">
        <f t="shared" si="19"/>
        <v>30.968062223143288</v>
      </c>
      <c r="L87" s="19"/>
      <c r="M87" s="18"/>
      <c r="P87" s="19"/>
      <c r="Q87" s="18"/>
      <c r="R87" s="20"/>
    </row>
    <row r="88" spans="2:21">
      <c r="B88" s="43">
        <v>99.110721775544164</v>
      </c>
      <c r="C88" s="13">
        <v>1</v>
      </c>
      <c r="D88" s="13">
        <v>0.3</v>
      </c>
      <c r="E88" s="22">
        <f t="shared" si="16"/>
        <v>0.99697308227984249</v>
      </c>
      <c r="F88" s="22">
        <f t="shared" si="17"/>
        <v>98.810721775544167</v>
      </c>
      <c r="G88" s="5">
        <v>0.99</v>
      </c>
      <c r="H88" s="22">
        <v>30.971422599639791</v>
      </c>
      <c r="I88" s="59">
        <f t="shared" si="18"/>
        <v>31.00173768065056</v>
      </c>
      <c r="J88" s="59">
        <f t="shared" si="19"/>
        <v>31.001844139328288</v>
      </c>
      <c r="L88" s="19"/>
      <c r="M88" s="18"/>
      <c r="P88" s="19"/>
      <c r="Q88" s="18"/>
      <c r="R88" s="20"/>
    </row>
    <row r="89" spans="2:21">
      <c r="B89" s="56">
        <v>150.65089201476781</v>
      </c>
      <c r="C89" s="24">
        <v>1</v>
      </c>
      <c r="D89" s="24">
        <v>0.3</v>
      </c>
      <c r="E89" s="23">
        <f t="shared" si="16"/>
        <v>0.99800864106419895</v>
      </c>
      <c r="F89" s="23">
        <f t="shared" si="17"/>
        <v>150.35089201476779</v>
      </c>
      <c r="G89" s="25">
        <v>0.99</v>
      </c>
      <c r="H89" s="23">
        <v>30.993178567334969</v>
      </c>
      <c r="I89" s="60">
        <f t="shared" si="18"/>
        <v>31.013112010606925</v>
      </c>
      <c r="J89" s="60">
        <f t="shared" si="19"/>
        <v>31.013192393444641</v>
      </c>
      <c r="L89" s="19"/>
      <c r="M89" s="18"/>
      <c r="P89" s="19"/>
      <c r="Q89" s="18"/>
      <c r="R89" s="20"/>
      <c r="U89" s="21"/>
    </row>
    <row r="90" spans="2:21">
      <c r="B90" s="43">
        <v>4.9929984370721252</v>
      </c>
      <c r="C90" s="13">
        <v>1</v>
      </c>
      <c r="D90" s="13">
        <v>0.3</v>
      </c>
      <c r="E90" s="22">
        <f t="shared" ref="E90:E95" si="32">F90/B90</f>
        <v>0.939915863427364</v>
      </c>
      <c r="F90" s="22">
        <f t="shared" ref="F90:F95" si="33">B90-C90*D90</f>
        <v>4.6929984370721254</v>
      </c>
      <c r="G90" s="5">
        <v>0.98499999999999999</v>
      </c>
      <c r="H90" s="22">
        <v>29.77</v>
      </c>
      <c r="I90" s="59">
        <f t="shared" ref="I90:I95" si="34">1000*(G90-1)*LN(E90)+H90</f>
        <v>30.699473720743651</v>
      </c>
      <c r="J90" s="59">
        <f t="shared" ref="J90:J95" si="35">H90-(1-E90)*1000*LN(G90)</f>
        <v>30.67808987828829</v>
      </c>
      <c r="K90" s="22">
        <f>AVERAGE(I78,J78,I84,J84,I90,J90)</f>
        <v>30.382012886550019</v>
      </c>
      <c r="L90" s="22">
        <f>STDEV(I78,J78,I84,J84,I90,J90)</f>
        <v>0.2744106742023994</v>
      </c>
      <c r="M90" s="18"/>
      <c r="P90" s="19"/>
      <c r="Q90" s="18"/>
      <c r="R90" s="20"/>
    </row>
    <row r="91" spans="2:21">
      <c r="B91" s="43">
        <v>10.991260727564306</v>
      </c>
      <c r="C91" s="13">
        <v>1</v>
      </c>
      <c r="D91" s="13">
        <v>0.3</v>
      </c>
      <c r="E91" s="22">
        <f t="shared" si="32"/>
        <v>0.97270558788150219</v>
      </c>
      <c r="F91" s="22">
        <f t="shared" si="33"/>
        <v>10.691260727564305</v>
      </c>
      <c r="G91" s="5">
        <v>0.98499999999999999</v>
      </c>
      <c r="H91" s="22">
        <v>30.461588844039532</v>
      </c>
      <c r="I91" s="59">
        <f t="shared" si="34"/>
        <v>30.876696210206024</v>
      </c>
      <c r="J91" s="59">
        <f t="shared" si="35"/>
        <v>30.874106703036698</v>
      </c>
      <c r="K91" s="22">
        <f>AVERAGE(I79,J79,I85,J85,I91,J91)</f>
        <v>30.737233007762523</v>
      </c>
      <c r="L91" s="22">
        <f>STDEV(I79,J79,I85,J85,I91,J91)</f>
        <v>0.12353582012478007</v>
      </c>
      <c r="M91" s="18"/>
      <c r="P91" s="19"/>
      <c r="Q91" s="18"/>
      <c r="R91" s="20"/>
    </row>
    <row r="92" spans="2:21">
      <c r="B92" s="43">
        <v>33.962428068474161</v>
      </c>
      <c r="C92" s="13">
        <v>1</v>
      </c>
      <c r="D92" s="13">
        <v>0.3</v>
      </c>
      <c r="E92" s="22">
        <f t="shared" si="32"/>
        <v>0.99116670930019657</v>
      </c>
      <c r="F92" s="22">
        <f t="shared" si="33"/>
        <v>33.662428068474163</v>
      </c>
      <c r="G92" s="5">
        <v>0.98499999999999999</v>
      </c>
      <c r="H92" s="22">
        <v>30.849436996427652</v>
      </c>
      <c r="I92" s="59">
        <f t="shared" si="34"/>
        <v>30.982525028779406</v>
      </c>
      <c r="J92" s="59">
        <f t="shared" si="35"/>
        <v>30.982940152735349</v>
      </c>
      <c r="K92" s="22">
        <f t="shared" ref="K92:K95" si="36">AVERAGE(I80,J80,I86,J86,I92,J92)</f>
        <v>30.938225996145672</v>
      </c>
      <c r="L92" s="22">
        <f t="shared" ref="L92:L95" si="37">STDEV(I80,J80,I86,J86,I92,J92)</f>
        <v>3.9791353884561328E-2</v>
      </c>
      <c r="M92" s="18"/>
      <c r="P92" s="19"/>
      <c r="Q92" s="18"/>
      <c r="R92" s="20"/>
    </row>
    <row r="93" spans="2:21">
      <c r="B93" s="43">
        <v>49.102981399192565</v>
      </c>
      <c r="C93" s="13">
        <v>1</v>
      </c>
      <c r="D93" s="13">
        <v>0.3</v>
      </c>
      <c r="E93" s="22">
        <f t="shared" si="32"/>
        <v>0.99389039134790846</v>
      </c>
      <c r="F93" s="22">
        <f t="shared" si="33"/>
        <v>48.802981399192568</v>
      </c>
      <c r="G93" s="5">
        <v>0.98499999999999999</v>
      </c>
      <c r="H93" s="22">
        <v>30.906658604256311</v>
      </c>
      <c r="I93" s="59">
        <f t="shared" si="34"/>
        <v>30.998583834448969</v>
      </c>
      <c r="J93" s="59">
        <f t="shared" si="35"/>
        <v>30.998997016585157</v>
      </c>
      <c r="K93" s="22">
        <f t="shared" si="36"/>
        <v>30.968028131005514</v>
      </c>
      <c r="L93" s="22">
        <f t="shared" si="37"/>
        <v>2.7503361272228896E-2</v>
      </c>
      <c r="M93" s="18"/>
      <c r="P93" s="19"/>
      <c r="Q93" s="18"/>
      <c r="R93" s="20"/>
    </row>
    <row r="94" spans="2:21">
      <c r="B94" s="43">
        <v>99.110721775544164</v>
      </c>
      <c r="C94" s="13">
        <v>1</v>
      </c>
      <c r="D94" s="13">
        <v>0.3</v>
      </c>
      <c r="E94" s="22">
        <f t="shared" si="32"/>
        <v>0.99697308227984249</v>
      </c>
      <c r="F94" s="22">
        <f t="shared" si="33"/>
        <v>98.810721775544167</v>
      </c>
      <c r="G94" s="5">
        <v>0.98499999999999999</v>
      </c>
      <c r="H94" s="22">
        <v>30.971422599639791</v>
      </c>
      <c r="I94" s="59">
        <f t="shared" si="34"/>
        <v>31.016895221155945</v>
      </c>
      <c r="J94" s="59">
        <f t="shared" si="35"/>
        <v>31.017170337743067</v>
      </c>
      <c r="K94" s="22">
        <f t="shared" si="36"/>
        <v>31.001803778388592</v>
      </c>
      <c r="L94" s="22">
        <f t="shared" si="37"/>
        <v>1.3615801762208916E-2</v>
      </c>
      <c r="M94" s="18"/>
      <c r="P94" s="19"/>
      <c r="Q94" s="18"/>
      <c r="R94" s="20"/>
    </row>
    <row r="95" spans="2:21">
      <c r="B95" s="56">
        <v>150.65089201476781</v>
      </c>
      <c r="C95" s="24">
        <v>1</v>
      </c>
      <c r="D95" s="24">
        <v>0.3</v>
      </c>
      <c r="E95" s="23">
        <f t="shared" si="32"/>
        <v>0.99800864106419895</v>
      </c>
      <c r="F95" s="23">
        <f t="shared" si="33"/>
        <v>150.35089201476779</v>
      </c>
      <c r="G95" s="25">
        <v>0.98499999999999999</v>
      </c>
      <c r="H95" s="23">
        <v>30.993178567334969</v>
      </c>
      <c r="I95" s="60">
        <f t="shared" si="34"/>
        <v>31.023078732242904</v>
      </c>
      <c r="J95" s="60">
        <f t="shared" si="35"/>
        <v>31.02327524504047</v>
      </c>
      <c r="K95" s="23">
        <f t="shared" si="36"/>
        <v>31.013160667932041</v>
      </c>
      <c r="L95" s="23">
        <f t="shared" si="37"/>
        <v>8.9553388831182801E-3</v>
      </c>
      <c r="M95" s="18"/>
      <c r="P95" s="19"/>
      <c r="Q95" s="18"/>
      <c r="R95" s="20"/>
      <c r="U95" s="21"/>
    </row>
    <row r="96" spans="2:21">
      <c r="B96" s="43">
        <v>4.9929984370721252</v>
      </c>
      <c r="C96" s="13">
        <v>1</v>
      </c>
      <c r="D96" s="13">
        <v>0.2</v>
      </c>
      <c r="E96" s="22">
        <f t="shared" si="16"/>
        <v>0.95994390895157589</v>
      </c>
      <c r="F96" s="22">
        <f t="shared" si="17"/>
        <v>4.792998437072125</v>
      </c>
      <c r="G96" s="5">
        <v>0.995</v>
      </c>
      <c r="H96" s="22">
        <v>29.77</v>
      </c>
      <c r="I96" s="59">
        <f t="shared" si="18"/>
        <v>29.974402122013444</v>
      </c>
      <c r="J96" s="59">
        <f t="shared" si="19"/>
        <v>29.970782831667922</v>
      </c>
      <c r="L96" s="19"/>
      <c r="M96" s="18"/>
      <c r="P96" s="19"/>
      <c r="Q96" s="18"/>
      <c r="R96" s="20"/>
    </row>
    <row r="97" spans="2:21">
      <c r="B97" s="43">
        <v>10.991260727564306</v>
      </c>
      <c r="C97" s="13">
        <v>1</v>
      </c>
      <c r="D97" s="13">
        <v>0.2</v>
      </c>
      <c r="E97" s="22">
        <f t="shared" si="16"/>
        <v>0.9818037252543349</v>
      </c>
      <c r="F97" s="22">
        <f t="shared" si="17"/>
        <v>10.791260727564307</v>
      </c>
      <c r="G97" s="5">
        <v>0.995</v>
      </c>
      <c r="H97" s="22">
        <v>30.461588844039532</v>
      </c>
      <c r="I97" s="59">
        <f t="shared" si="18"/>
        <v>30.553408159312493</v>
      </c>
      <c r="J97" s="59">
        <f t="shared" si="19"/>
        <v>30.55279843223488</v>
      </c>
      <c r="L97" s="19"/>
      <c r="M97" s="18"/>
      <c r="P97" s="19"/>
      <c r="Q97" s="18"/>
      <c r="R97" s="20"/>
    </row>
    <row r="98" spans="2:21">
      <c r="B98" s="43">
        <v>33.962428068474161</v>
      </c>
      <c r="C98" s="13">
        <v>1</v>
      </c>
      <c r="D98" s="13">
        <v>0.2</v>
      </c>
      <c r="E98" s="22">
        <f t="shared" si="16"/>
        <v>0.99411113953346419</v>
      </c>
      <c r="F98" s="22">
        <f t="shared" si="17"/>
        <v>33.762428068474158</v>
      </c>
      <c r="G98" s="5">
        <v>0.995</v>
      </c>
      <c r="H98" s="22">
        <v>30.849436996427652</v>
      </c>
      <c r="I98" s="59">
        <f t="shared" si="18"/>
        <v>30.878968337327855</v>
      </c>
      <c r="J98" s="59">
        <f t="shared" si="19"/>
        <v>30.87895515580918</v>
      </c>
      <c r="L98" s="19"/>
      <c r="M98" s="18"/>
      <c r="P98" s="19"/>
      <c r="Q98" s="18"/>
      <c r="R98" s="20"/>
    </row>
    <row r="99" spans="2:21">
      <c r="B99" s="43">
        <v>49.102981399192565</v>
      </c>
      <c r="C99" s="13">
        <v>1</v>
      </c>
      <c r="D99" s="13">
        <v>0.2</v>
      </c>
      <c r="E99" s="22">
        <f t="shared" si="16"/>
        <v>0.99592692756527224</v>
      </c>
      <c r="F99" s="22">
        <f t="shared" si="17"/>
        <v>48.902981399192562</v>
      </c>
      <c r="G99" s="5">
        <v>0.995</v>
      </c>
      <c r="H99" s="22">
        <v>30.906658604256311</v>
      </c>
      <c r="I99" s="59">
        <f t="shared" si="18"/>
        <v>30.927065554192655</v>
      </c>
      <c r="J99" s="59">
        <f t="shared" si="19"/>
        <v>30.92707505018571</v>
      </c>
      <c r="L99" s="19"/>
      <c r="M99" s="18"/>
      <c r="P99" s="19"/>
      <c r="Q99" s="18"/>
      <c r="R99" s="20"/>
    </row>
    <row r="100" spans="2:21">
      <c r="B100" s="43">
        <v>99.110721775544164</v>
      </c>
      <c r="C100" s="13">
        <v>1</v>
      </c>
      <c r="D100" s="13">
        <v>0.2</v>
      </c>
      <c r="E100" s="22">
        <f t="shared" ref="E100:E107" si="38">F100/B100</f>
        <v>0.99798205485322822</v>
      </c>
      <c r="F100" s="22">
        <f t="shared" ref="F100:F107" si="39">B100-C100*D100</f>
        <v>98.910721775544161</v>
      </c>
      <c r="G100" s="5">
        <v>0.995</v>
      </c>
      <c r="H100" s="22">
        <v>30.971422599639791</v>
      </c>
      <c r="I100" s="59">
        <f t="shared" ref="I100:I107" si="40">1000*(G100-1)*LN(E100)+H100</f>
        <v>30.981522519346417</v>
      </c>
      <c r="J100" s="59">
        <f t="shared" ref="J100:J107" si="41">H100-(1-E100)*1000*LN(G100)</f>
        <v>30.981537634085601</v>
      </c>
      <c r="L100" s="19"/>
      <c r="M100" s="18"/>
      <c r="P100" s="19"/>
      <c r="Q100" s="18"/>
      <c r="R100" s="20"/>
    </row>
    <row r="101" spans="2:21">
      <c r="B101" s="56">
        <v>150.65089201476781</v>
      </c>
      <c r="C101" s="24">
        <v>1</v>
      </c>
      <c r="D101" s="24">
        <v>0.2</v>
      </c>
      <c r="E101" s="23">
        <f t="shared" si="38"/>
        <v>0.99867242737613271</v>
      </c>
      <c r="F101" s="23">
        <f t="shared" si="39"/>
        <v>150.45089201476782</v>
      </c>
      <c r="G101" s="25">
        <v>0.995</v>
      </c>
      <c r="H101" s="23">
        <v>30.993178567334969</v>
      </c>
      <c r="I101" s="60">
        <f t="shared" si="40"/>
        <v>30.999820840480503</v>
      </c>
      <c r="J101" s="60">
        <f t="shared" si="41"/>
        <v>30.999833080635895</v>
      </c>
      <c r="L101" s="19"/>
      <c r="M101" s="18"/>
      <c r="P101" s="19"/>
      <c r="Q101" s="18"/>
      <c r="R101" s="20"/>
      <c r="U101" s="21"/>
    </row>
    <row r="102" spans="2:21">
      <c r="B102" s="43">
        <v>4.9929984370721252</v>
      </c>
      <c r="C102" s="13">
        <v>1</v>
      </c>
      <c r="D102" s="13">
        <v>0.2</v>
      </c>
      <c r="E102" s="22">
        <f t="shared" si="38"/>
        <v>0.95994390895157589</v>
      </c>
      <c r="F102" s="22">
        <f t="shared" si="39"/>
        <v>4.792998437072125</v>
      </c>
      <c r="G102" s="5">
        <v>0.99</v>
      </c>
      <c r="H102" s="22">
        <v>29.77</v>
      </c>
      <c r="I102" s="59">
        <f t="shared" si="40"/>
        <v>30.178804244026892</v>
      </c>
      <c r="J102" s="59">
        <f t="shared" si="41"/>
        <v>30.172577168015096</v>
      </c>
      <c r="L102" s="19"/>
      <c r="M102" s="18"/>
      <c r="P102" s="19"/>
      <c r="Q102" s="18"/>
      <c r="R102" s="20"/>
    </row>
    <row r="103" spans="2:21">
      <c r="B103" s="43">
        <v>10.991260727564306</v>
      </c>
      <c r="C103" s="13">
        <v>1</v>
      </c>
      <c r="D103" s="13">
        <v>0.2</v>
      </c>
      <c r="E103" s="22">
        <f t="shared" si="38"/>
        <v>0.9818037252543349</v>
      </c>
      <c r="F103" s="22">
        <f t="shared" si="39"/>
        <v>10.791260727564307</v>
      </c>
      <c r="G103" s="5">
        <v>0.99</v>
      </c>
      <c r="H103" s="22">
        <v>30.461588844039532</v>
      </c>
      <c r="I103" s="59">
        <f t="shared" si="40"/>
        <v>30.645227474585454</v>
      </c>
      <c r="J103" s="59">
        <f t="shared" si="41"/>
        <v>30.644467516516052</v>
      </c>
      <c r="L103" s="19"/>
      <c r="M103" s="18"/>
      <c r="P103" s="19"/>
      <c r="Q103" s="18"/>
      <c r="R103" s="20"/>
    </row>
    <row r="104" spans="2:21">
      <c r="B104" s="43">
        <v>33.962428068474161</v>
      </c>
      <c r="C104" s="13">
        <v>1</v>
      </c>
      <c r="D104" s="13">
        <v>0.2</v>
      </c>
      <c r="E104" s="22">
        <f t="shared" si="38"/>
        <v>0.99411113953346419</v>
      </c>
      <c r="F104" s="22">
        <f t="shared" si="39"/>
        <v>33.762428068474158</v>
      </c>
      <c r="G104" s="5">
        <v>0.99</v>
      </c>
      <c r="H104" s="22">
        <v>30.849436996427652</v>
      </c>
      <c r="I104" s="59">
        <f t="shared" si="40"/>
        <v>30.908499678228054</v>
      </c>
      <c r="J104" s="59">
        <f t="shared" si="41"/>
        <v>30.908622021910745</v>
      </c>
      <c r="L104" s="19"/>
      <c r="M104" s="18"/>
      <c r="P104" s="19"/>
      <c r="Q104" s="18"/>
      <c r="R104" s="20"/>
    </row>
    <row r="105" spans="2:21">
      <c r="B105" s="43">
        <v>49.102981399192565</v>
      </c>
      <c r="C105" s="13">
        <v>1</v>
      </c>
      <c r="D105" s="13">
        <v>0.2</v>
      </c>
      <c r="E105" s="22">
        <f t="shared" si="38"/>
        <v>0.99592692756527224</v>
      </c>
      <c r="F105" s="22">
        <f t="shared" si="39"/>
        <v>48.902981399192562</v>
      </c>
      <c r="G105" s="5">
        <v>0.99</v>
      </c>
      <c r="H105" s="22">
        <v>30.906658604256311</v>
      </c>
      <c r="I105" s="59">
        <f t="shared" si="40"/>
        <v>30.947472504129003</v>
      </c>
      <c r="J105" s="59">
        <f t="shared" si="41"/>
        <v>30.947594350180964</v>
      </c>
      <c r="L105" s="19"/>
      <c r="M105" s="18"/>
      <c r="P105" s="19"/>
      <c r="Q105" s="18"/>
      <c r="R105" s="20"/>
    </row>
    <row r="106" spans="2:21">
      <c r="B106" s="43">
        <v>99.110721775544164</v>
      </c>
      <c r="C106" s="13">
        <v>1</v>
      </c>
      <c r="D106" s="13">
        <v>0.2</v>
      </c>
      <c r="E106" s="22">
        <f t="shared" si="38"/>
        <v>0.99798205485322822</v>
      </c>
      <c r="F106" s="22">
        <f t="shared" si="39"/>
        <v>98.910721775544161</v>
      </c>
      <c r="G106" s="5">
        <v>0.99</v>
      </c>
      <c r="H106" s="22">
        <v>30.971422599639791</v>
      </c>
      <c r="I106" s="59">
        <f t="shared" si="40"/>
        <v>30.991622439053039</v>
      </c>
      <c r="J106" s="59">
        <f t="shared" si="41"/>
        <v>30.99170362609879</v>
      </c>
      <c r="L106" s="19"/>
      <c r="M106" s="18"/>
      <c r="P106" s="19"/>
      <c r="Q106" s="18"/>
      <c r="R106" s="20"/>
    </row>
    <row r="107" spans="2:21">
      <c r="B107" s="56">
        <v>150.65089201476781</v>
      </c>
      <c r="C107" s="24">
        <v>1</v>
      </c>
      <c r="D107" s="24">
        <v>0.2</v>
      </c>
      <c r="E107" s="23">
        <f t="shared" si="38"/>
        <v>0.99867242737613271</v>
      </c>
      <c r="F107" s="23">
        <f t="shared" si="39"/>
        <v>150.45089201476782</v>
      </c>
      <c r="G107" s="25">
        <v>0.99</v>
      </c>
      <c r="H107" s="23">
        <v>30.993178567334969</v>
      </c>
      <c r="I107" s="60">
        <f t="shared" si="40"/>
        <v>31.006463113626037</v>
      </c>
      <c r="J107" s="60">
        <f t="shared" si="41"/>
        <v>31.006521118074748</v>
      </c>
      <c r="L107" s="19"/>
      <c r="M107" s="18"/>
      <c r="P107" s="19"/>
      <c r="Q107" s="18"/>
      <c r="R107" s="20"/>
    </row>
    <row r="108" spans="2:21">
      <c r="B108" s="43">
        <v>4.9929984370721252</v>
      </c>
      <c r="C108" s="13">
        <v>1</v>
      </c>
      <c r="D108" s="13">
        <v>0.2</v>
      </c>
      <c r="E108" s="22">
        <f t="shared" ref="E108:E113" si="42">F108/B108</f>
        <v>0.95994390895157589</v>
      </c>
      <c r="F108" s="22">
        <f t="shared" ref="F108:F113" si="43">B108-C108*D108</f>
        <v>4.792998437072125</v>
      </c>
      <c r="G108" s="5">
        <v>0.98499999999999999</v>
      </c>
      <c r="H108" s="22">
        <v>29.77</v>
      </c>
      <c r="I108" s="59">
        <f t="shared" ref="I108:I113" si="44">1000*(G108-1)*LN(E108)+H108</f>
        <v>30.383206366040341</v>
      </c>
      <c r="J108" s="59">
        <f t="shared" ref="J108:J113" si="45">H108-(1-E108)*1000*LN(G108)</f>
        <v>30.375393252192193</v>
      </c>
      <c r="K108" s="22">
        <f>AVERAGE(I96,J96,I102,J102,I108,J108)</f>
        <v>30.175860997325984</v>
      </c>
      <c r="L108" s="22">
        <f>STDEV(I96,J96,I102,J102,I108,J108)</f>
        <v>0.18191613527515413</v>
      </c>
      <c r="M108" s="18"/>
      <c r="P108" s="19"/>
      <c r="Q108" s="18"/>
      <c r="R108" s="20"/>
    </row>
    <row r="109" spans="2:21">
      <c r="B109" s="43">
        <v>10.991260727564306</v>
      </c>
      <c r="C109" s="13">
        <v>1</v>
      </c>
      <c r="D109" s="13">
        <v>0.2</v>
      </c>
      <c r="E109" s="22">
        <f t="shared" si="42"/>
        <v>0.9818037252543349</v>
      </c>
      <c r="F109" s="22">
        <f t="shared" si="43"/>
        <v>10.791260727564307</v>
      </c>
      <c r="G109" s="5">
        <v>0.98499999999999999</v>
      </c>
      <c r="H109" s="22">
        <v>30.461588844039532</v>
      </c>
      <c r="I109" s="59">
        <f t="shared" si="44"/>
        <v>30.737046789858411</v>
      </c>
      <c r="J109" s="59">
        <f t="shared" si="45"/>
        <v>30.736600750037642</v>
      </c>
      <c r="K109" s="22">
        <f>AVERAGE(I97,J97,I103,J103,I109,J109)</f>
        <v>30.644924853757491</v>
      </c>
      <c r="L109" s="22">
        <f>STDEV(I97,J97,I103,J103,I109,J109)</f>
        <v>8.216301444222919E-2</v>
      </c>
      <c r="M109" s="18"/>
      <c r="P109" s="19"/>
      <c r="Q109" s="18"/>
      <c r="R109" s="20"/>
    </row>
    <row r="110" spans="2:21">
      <c r="B110" s="43">
        <v>33.962428068474161</v>
      </c>
      <c r="C110" s="13">
        <v>1</v>
      </c>
      <c r="D110" s="13">
        <v>0.2</v>
      </c>
      <c r="E110" s="22">
        <f t="shared" si="42"/>
        <v>0.99411113953346419</v>
      </c>
      <c r="F110" s="22">
        <f t="shared" si="43"/>
        <v>33.762428068474158</v>
      </c>
      <c r="G110" s="5">
        <v>0.98499999999999999</v>
      </c>
      <c r="H110" s="22">
        <v>30.849436996427652</v>
      </c>
      <c r="I110" s="59">
        <f t="shared" si="44"/>
        <v>30.938031019128257</v>
      </c>
      <c r="J110" s="59">
        <f t="shared" si="45"/>
        <v>30.938439100632785</v>
      </c>
      <c r="K110" s="22">
        <f t="shared" ref="K110:K113" si="46">AVERAGE(I98,J98,I104,J104,I110,J110)</f>
        <v>30.908585885506145</v>
      </c>
      <c r="L110" s="22">
        <f t="shared" ref="L110:L113" si="47">STDEV(I98,J98,I104,J104,I110,J110)</f>
        <v>2.6508181331143413E-2</v>
      </c>
      <c r="M110" s="18"/>
      <c r="P110" s="19"/>
      <c r="Q110" s="18"/>
      <c r="R110" s="20"/>
    </row>
    <row r="111" spans="2:21">
      <c r="B111" s="43">
        <v>49.102981399192565</v>
      </c>
      <c r="C111" s="13">
        <v>1</v>
      </c>
      <c r="D111" s="13">
        <v>0.2</v>
      </c>
      <c r="E111" s="22">
        <f t="shared" si="42"/>
        <v>0.99592692756527224</v>
      </c>
      <c r="F111" s="22">
        <f t="shared" si="43"/>
        <v>48.902981399192562</v>
      </c>
      <c r="G111" s="5">
        <v>0.98499999999999999</v>
      </c>
      <c r="H111" s="22">
        <v>30.906658604256311</v>
      </c>
      <c r="I111" s="59">
        <f t="shared" si="44"/>
        <v>30.967879454065347</v>
      </c>
      <c r="J111" s="59">
        <f t="shared" si="45"/>
        <v>30.968217545808876</v>
      </c>
      <c r="K111" s="22">
        <f t="shared" si="46"/>
        <v>30.947550743093757</v>
      </c>
      <c r="L111" s="22">
        <f t="shared" si="47"/>
        <v>1.8326364677830907E-2</v>
      </c>
      <c r="M111" s="18"/>
      <c r="P111" s="19"/>
      <c r="Q111" s="18"/>
      <c r="R111" s="20"/>
    </row>
    <row r="112" spans="2:21">
      <c r="B112" s="43">
        <v>99.110721775544164</v>
      </c>
      <c r="C112" s="13">
        <v>1</v>
      </c>
      <c r="D112" s="13">
        <v>0.2</v>
      </c>
      <c r="E112" s="22">
        <f t="shared" si="42"/>
        <v>0.99798205485322822</v>
      </c>
      <c r="F112" s="22">
        <f t="shared" si="43"/>
        <v>98.910721775544161</v>
      </c>
      <c r="G112" s="5">
        <v>0.98499999999999999</v>
      </c>
      <c r="H112" s="22">
        <v>30.971422599639791</v>
      </c>
      <c r="I112" s="59">
        <f t="shared" si="44"/>
        <v>31.001722358759665</v>
      </c>
      <c r="J112" s="59">
        <f t="shared" si="45"/>
        <v>31.001921091708645</v>
      </c>
      <c r="K112" s="22">
        <f t="shared" si="46"/>
        <v>30.991671611508696</v>
      </c>
      <c r="L112" s="22">
        <f t="shared" si="47"/>
        <v>9.0749587069762425E-3</v>
      </c>
      <c r="M112" s="18"/>
      <c r="P112" s="19"/>
      <c r="Q112" s="18"/>
      <c r="R112" s="20"/>
    </row>
    <row r="113" spans="1:21">
      <c r="B113" s="56">
        <v>150.65089201476781</v>
      </c>
      <c r="C113" s="24">
        <v>1</v>
      </c>
      <c r="D113" s="24">
        <v>0.2</v>
      </c>
      <c r="E113" s="23">
        <f t="shared" si="42"/>
        <v>0.99867242737613271</v>
      </c>
      <c r="F113" s="23">
        <f t="shared" si="43"/>
        <v>150.45089201476782</v>
      </c>
      <c r="G113" s="25">
        <v>0.98499999999999999</v>
      </c>
      <c r="H113" s="23">
        <v>30.993178567334969</v>
      </c>
      <c r="I113" s="60">
        <f t="shared" si="44"/>
        <v>31.013105386771571</v>
      </c>
      <c r="J113" s="60">
        <f t="shared" si="45"/>
        <v>31.013243019138635</v>
      </c>
      <c r="K113" s="23">
        <f t="shared" si="46"/>
        <v>31.006497759787894</v>
      </c>
      <c r="L113" s="23">
        <f t="shared" si="47"/>
        <v>5.9692579717544308E-3</v>
      </c>
      <c r="M113" s="18"/>
      <c r="P113" s="19"/>
      <c r="Q113" s="18"/>
      <c r="R113" s="20"/>
    </row>
    <row r="114" spans="1:21">
      <c r="E114" s="22"/>
      <c r="F114" s="22"/>
      <c r="I114" s="59"/>
      <c r="J114" s="59"/>
    </row>
    <row r="115" spans="1:21">
      <c r="E115" s="22"/>
      <c r="F115" s="22"/>
      <c r="I115" s="59"/>
      <c r="J115" s="59"/>
    </row>
    <row r="116" spans="1:21">
      <c r="A116" s="13" t="s">
        <v>136</v>
      </c>
      <c r="B116" s="43">
        <v>4.9929984370721252</v>
      </c>
      <c r="C116" s="17">
        <v>0.1</v>
      </c>
      <c r="D116" s="17">
        <v>0.5</v>
      </c>
      <c r="E116" s="66">
        <f t="shared" ref="E116:E159" si="48">F116/B116</f>
        <v>0.98998597723789405</v>
      </c>
      <c r="F116" s="66">
        <f t="shared" ref="F116:F159" si="49">B116-C116*D116</f>
        <v>4.9429984370721254</v>
      </c>
      <c r="G116" s="26">
        <v>0.98</v>
      </c>
      <c r="H116" s="17">
        <v>29.77</v>
      </c>
      <c r="I116" s="67">
        <f t="shared" ref="I116:I159" si="50">1000*(G116-1)*LN(E116)+H116</f>
        <v>29.971290007199705</v>
      </c>
      <c r="J116" s="67">
        <f t="shared" ref="J116:J159" si="51">H116-(1-E116)*1000*LN(G116)</f>
        <v>29.972310370933805</v>
      </c>
      <c r="L116" s="19"/>
      <c r="M116" s="18"/>
      <c r="P116" s="19"/>
      <c r="Q116" s="18"/>
      <c r="R116" s="20"/>
      <c r="U116" s="21"/>
    </row>
    <row r="117" spans="1:21">
      <c r="B117" s="43">
        <v>10.991260727564306</v>
      </c>
      <c r="C117" s="13">
        <v>0.1</v>
      </c>
      <c r="D117" s="13">
        <v>0.5</v>
      </c>
      <c r="E117" s="22">
        <f t="shared" si="48"/>
        <v>0.99545093131358364</v>
      </c>
      <c r="F117" s="22">
        <f t="shared" si="49"/>
        <v>10.941260727564305</v>
      </c>
      <c r="G117" s="5">
        <v>0.98</v>
      </c>
      <c r="H117" s="22">
        <v>30.461588844039532</v>
      </c>
      <c r="I117" s="59">
        <f t="shared" si="50"/>
        <v>30.552777787766335</v>
      </c>
      <c r="J117" s="59">
        <f t="shared" si="51"/>
        <v>30.553492347278496</v>
      </c>
      <c r="L117" s="19"/>
      <c r="M117" s="18"/>
      <c r="P117" s="19"/>
      <c r="Q117" s="18"/>
      <c r="R117" s="20"/>
      <c r="U117" s="21"/>
    </row>
    <row r="118" spans="1:21">
      <c r="B118" s="43">
        <v>33.962428068474161</v>
      </c>
      <c r="C118" s="13">
        <v>0.1</v>
      </c>
      <c r="D118" s="13">
        <v>0.5</v>
      </c>
      <c r="E118" s="22">
        <f t="shared" si="48"/>
        <v>0.99852778488336613</v>
      </c>
      <c r="F118" s="22">
        <f t="shared" si="49"/>
        <v>33.912428068474163</v>
      </c>
      <c r="G118" s="5">
        <v>0.98</v>
      </c>
      <c r="H118" s="22">
        <v>30.849436996427652</v>
      </c>
      <c r="I118" s="59">
        <f t="shared" si="50"/>
        <v>30.878902994230039</v>
      </c>
      <c r="J118" s="59">
        <f t="shared" si="51"/>
        <v>30.879179727537434</v>
      </c>
      <c r="L118" s="19"/>
      <c r="M118" s="18"/>
      <c r="P118" s="19"/>
      <c r="Q118" s="18"/>
      <c r="R118" s="20"/>
      <c r="U118" s="21"/>
    </row>
    <row r="119" spans="1:21">
      <c r="B119" s="43">
        <v>49.102981399192565</v>
      </c>
      <c r="C119" s="13">
        <v>0.1</v>
      </c>
      <c r="D119" s="13">
        <v>0.5</v>
      </c>
      <c r="E119" s="22">
        <f t="shared" si="48"/>
        <v>0.99898173189131811</v>
      </c>
      <c r="F119" s="22">
        <f t="shared" si="49"/>
        <v>49.052981399192568</v>
      </c>
      <c r="G119" s="5">
        <v>0.98</v>
      </c>
      <c r="H119" s="22">
        <v>30.906658604256311</v>
      </c>
      <c r="I119" s="59">
        <f t="shared" si="50"/>
        <v>30.927034342173485</v>
      </c>
      <c r="J119" s="59">
        <f t="shared" si="51"/>
        <v>30.927230376826774</v>
      </c>
      <c r="L119" s="19"/>
      <c r="M119" s="18"/>
      <c r="P119" s="19"/>
      <c r="Q119" s="18"/>
      <c r="R119" s="20"/>
      <c r="U119" s="21"/>
    </row>
    <row r="120" spans="1:21">
      <c r="B120" s="43">
        <v>99.110721775544164</v>
      </c>
      <c r="C120" s="13">
        <v>0.1</v>
      </c>
      <c r="D120" s="13">
        <v>0.5</v>
      </c>
      <c r="E120" s="22">
        <f t="shared" si="48"/>
        <v>0.99949551371330714</v>
      </c>
      <c r="F120" s="22">
        <f t="shared" si="49"/>
        <v>99.060721775544167</v>
      </c>
      <c r="G120" s="5">
        <v>0.98</v>
      </c>
      <c r="H120" s="22">
        <v>30.971422599639791</v>
      </c>
      <c r="I120" s="59">
        <f t="shared" si="50"/>
        <v>30.981514871294074</v>
      </c>
      <c r="J120" s="59">
        <f t="shared" si="51"/>
        <v>30.981614588435548</v>
      </c>
      <c r="L120" s="19"/>
      <c r="M120" s="18"/>
      <c r="P120" s="19"/>
      <c r="Q120" s="18"/>
      <c r="R120" s="20"/>
      <c r="U120" s="21"/>
    </row>
    <row r="121" spans="1:21">
      <c r="B121" s="56">
        <v>150.65089201476781</v>
      </c>
      <c r="C121" s="24">
        <v>0.1</v>
      </c>
      <c r="D121" s="24">
        <v>0.5</v>
      </c>
      <c r="E121" s="23">
        <f t="shared" si="48"/>
        <v>0.99966810684403307</v>
      </c>
      <c r="F121" s="23">
        <f t="shared" si="49"/>
        <v>150.60089201476779</v>
      </c>
      <c r="G121" s="25">
        <v>0.98</v>
      </c>
      <c r="H121" s="23">
        <v>30.993178567334969</v>
      </c>
      <c r="I121" s="60">
        <f t="shared" si="50"/>
        <v>30.999817532228764</v>
      </c>
      <c r="J121" s="60">
        <f t="shared" si="51"/>
        <v>30.999883707625656</v>
      </c>
      <c r="L121" s="19"/>
      <c r="M121" s="18"/>
      <c r="P121" s="19"/>
      <c r="Q121" s="18"/>
      <c r="R121" s="20"/>
      <c r="U121" s="21"/>
    </row>
    <row r="122" spans="1:21">
      <c r="B122" s="43">
        <v>4.9929984370721252</v>
      </c>
      <c r="C122" s="13">
        <v>0.1</v>
      </c>
      <c r="D122" s="13">
        <v>0.5</v>
      </c>
      <c r="E122" s="22">
        <f t="shared" si="48"/>
        <v>0.98998597723789405</v>
      </c>
      <c r="F122" s="22">
        <f t="shared" si="49"/>
        <v>4.9429984370721254</v>
      </c>
      <c r="G122" s="5">
        <v>0.97499999999999998</v>
      </c>
      <c r="H122" s="13">
        <v>29.77</v>
      </c>
      <c r="I122" s="59">
        <f t="shared" si="50"/>
        <v>30.021612508999631</v>
      </c>
      <c r="J122" s="59">
        <f t="shared" si="51"/>
        <v>30.023533105441306</v>
      </c>
      <c r="L122" s="19"/>
      <c r="M122" s="18"/>
      <c r="P122" s="19"/>
      <c r="Q122" s="18"/>
      <c r="R122" s="20"/>
    </row>
    <row r="123" spans="1:21">
      <c r="B123" s="43">
        <v>10.991260727564306</v>
      </c>
      <c r="C123" s="13">
        <v>0.1</v>
      </c>
      <c r="D123" s="13">
        <v>0.5</v>
      </c>
      <c r="E123" s="22">
        <f t="shared" si="48"/>
        <v>0.99545093131358364</v>
      </c>
      <c r="F123" s="22">
        <f t="shared" si="49"/>
        <v>10.941260727564305</v>
      </c>
      <c r="G123" s="5">
        <v>0.97499999999999998</v>
      </c>
      <c r="H123" s="22">
        <v>30.461588844039532</v>
      </c>
      <c r="I123" s="59">
        <f t="shared" si="50"/>
        <v>30.575575023698036</v>
      </c>
      <c r="J123" s="59">
        <f t="shared" si="51"/>
        <v>30.576761291549566</v>
      </c>
      <c r="L123" s="19"/>
      <c r="M123" s="18"/>
      <c r="P123" s="19"/>
      <c r="Q123" s="18"/>
      <c r="R123" s="20"/>
    </row>
    <row r="124" spans="1:21">
      <c r="B124" s="43">
        <v>33.962428068474161</v>
      </c>
      <c r="C124" s="13">
        <v>0.1</v>
      </c>
      <c r="D124" s="13">
        <v>0.5</v>
      </c>
      <c r="E124" s="22">
        <f t="shared" si="48"/>
        <v>0.99852778488336613</v>
      </c>
      <c r="F124" s="22">
        <f t="shared" si="49"/>
        <v>33.912428068474163</v>
      </c>
      <c r="G124" s="5">
        <v>0.97499999999999998</v>
      </c>
      <c r="H124" s="22">
        <v>30.849436996427652</v>
      </c>
      <c r="I124" s="59">
        <f t="shared" si="50"/>
        <v>30.886269493680636</v>
      </c>
      <c r="J124" s="59">
        <f t="shared" si="51"/>
        <v>30.886710256062159</v>
      </c>
      <c r="L124" s="19"/>
      <c r="M124" s="18"/>
      <c r="P124" s="19"/>
      <c r="Q124" s="18"/>
      <c r="R124" s="20"/>
    </row>
    <row r="125" spans="1:21">
      <c r="B125" s="43">
        <v>49.102981399192565</v>
      </c>
      <c r="C125" s="13">
        <v>0.1</v>
      </c>
      <c r="D125" s="13">
        <v>0.5</v>
      </c>
      <c r="E125" s="22">
        <f t="shared" si="48"/>
        <v>0.99898173189131811</v>
      </c>
      <c r="F125" s="22">
        <f t="shared" si="49"/>
        <v>49.052981399192568</v>
      </c>
      <c r="G125" s="5">
        <v>0.97499999999999998</v>
      </c>
      <c r="H125" s="22">
        <v>30.906658604256311</v>
      </c>
      <c r="I125" s="59">
        <f t="shared" si="50"/>
        <v>30.932128276652776</v>
      </c>
      <c r="J125" s="59">
        <f t="shared" si="51"/>
        <v>30.932438920708446</v>
      </c>
      <c r="L125" s="19"/>
      <c r="M125" s="18"/>
      <c r="P125" s="19"/>
      <c r="Q125" s="18"/>
      <c r="R125" s="20"/>
    </row>
    <row r="126" spans="1:21">
      <c r="B126" s="43">
        <v>99.110721775544164</v>
      </c>
      <c r="C126" s="13">
        <v>0.1</v>
      </c>
      <c r="D126" s="13">
        <v>0.5</v>
      </c>
      <c r="E126" s="22">
        <f t="shared" si="48"/>
        <v>0.99949551371330714</v>
      </c>
      <c r="F126" s="22">
        <f t="shared" si="49"/>
        <v>99.060721775544167</v>
      </c>
      <c r="G126" s="5">
        <v>0.97499999999999998</v>
      </c>
      <c r="H126" s="22">
        <v>30.971422599639791</v>
      </c>
      <c r="I126" s="59">
        <f t="shared" si="50"/>
        <v>30.984037939207642</v>
      </c>
      <c r="J126" s="59">
        <f t="shared" si="51"/>
        <v>30.984195086576989</v>
      </c>
      <c r="L126" s="19"/>
      <c r="M126" s="18"/>
      <c r="P126" s="19"/>
      <c r="Q126" s="18"/>
      <c r="R126" s="20"/>
    </row>
    <row r="127" spans="1:21">
      <c r="B127" s="56">
        <v>150.65089201476781</v>
      </c>
      <c r="C127" s="24">
        <v>0.1</v>
      </c>
      <c r="D127" s="24">
        <v>0.5</v>
      </c>
      <c r="E127" s="23">
        <f t="shared" si="48"/>
        <v>0.99966810684403307</v>
      </c>
      <c r="F127" s="23">
        <f t="shared" si="49"/>
        <v>150.60089201476779</v>
      </c>
      <c r="G127" s="25">
        <v>0.97499999999999998</v>
      </c>
      <c r="H127" s="23">
        <v>30.993178567334969</v>
      </c>
      <c r="I127" s="60">
        <f t="shared" si="50"/>
        <v>31.001477273452213</v>
      </c>
      <c r="J127" s="60">
        <f t="shared" si="51"/>
        <v>31.001581374529039</v>
      </c>
      <c r="L127" s="19"/>
      <c r="M127" s="18"/>
      <c r="P127" s="19"/>
      <c r="Q127" s="18"/>
      <c r="R127" s="20"/>
      <c r="U127" s="21"/>
    </row>
    <row r="128" spans="1:21">
      <c r="B128" s="43">
        <v>4.9929984370721252</v>
      </c>
      <c r="C128" s="13">
        <v>0.1</v>
      </c>
      <c r="D128" s="13">
        <v>0.5</v>
      </c>
      <c r="E128" s="22">
        <f t="shared" ref="E128:E133" si="52">F128/B128</f>
        <v>0.98998597723789405</v>
      </c>
      <c r="F128" s="22">
        <f t="shared" ref="F128:F133" si="53">B128-C128*D128</f>
        <v>4.9429984370721254</v>
      </c>
      <c r="G128" s="5">
        <v>0.97</v>
      </c>
      <c r="H128" s="13">
        <v>29.77</v>
      </c>
      <c r="I128" s="59">
        <f t="shared" ref="I128:I133" si="54">1000*(G128-1)*LN(E128)+H128</f>
        <v>30.071935010799557</v>
      </c>
      <c r="J128" s="59">
        <f t="shared" ref="J128:J133" si="55">H128-(1-E128)*1000*LN(G128)</f>
        <v>30.075019197067579</v>
      </c>
      <c r="K128" s="22">
        <f>AVERAGE(I116,J116,I122,J122,I128,J128)</f>
        <v>30.022616700073595</v>
      </c>
      <c r="L128" s="22">
        <f>STDEV(I116,J116,I122,J122,I128,J128)</f>
        <v>4.5486969157044359E-2</v>
      </c>
      <c r="M128" s="18"/>
      <c r="P128" s="19"/>
      <c r="Q128" s="18"/>
      <c r="R128" s="20"/>
    </row>
    <row r="129" spans="2:21">
      <c r="B129" s="43">
        <v>10.991260727564306</v>
      </c>
      <c r="C129" s="13">
        <v>0.1</v>
      </c>
      <c r="D129" s="13">
        <v>0.5</v>
      </c>
      <c r="E129" s="22">
        <f t="shared" si="52"/>
        <v>0.99545093131358364</v>
      </c>
      <c r="F129" s="22">
        <f t="shared" si="53"/>
        <v>10.941260727564305</v>
      </c>
      <c r="G129" s="5">
        <v>0.97</v>
      </c>
      <c r="H129" s="22">
        <v>30.461588844039532</v>
      </c>
      <c r="I129" s="59">
        <f t="shared" si="54"/>
        <v>30.598372259629734</v>
      </c>
      <c r="J129" s="59">
        <f t="shared" si="55"/>
        <v>30.60014987102128</v>
      </c>
      <c r="K129" s="22">
        <f>AVERAGE(I117,J117,I123,J123,I129,J129)</f>
        <v>30.576188096823909</v>
      </c>
      <c r="L129" s="22">
        <f>STDEV(I117,J117,I123,J123,I129,J129)</f>
        <v>2.0640483184904343E-2</v>
      </c>
      <c r="M129" s="18"/>
      <c r="P129" s="19"/>
      <c r="Q129" s="18"/>
      <c r="R129" s="20"/>
    </row>
    <row r="130" spans="2:21">
      <c r="B130" s="43">
        <v>33.962428068474161</v>
      </c>
      <c r="C130" s="13">
        <v>0.1</v>
      </c>
      <c r="D130" s="13">
        <v>0.5</v>
      </c>
      <c r="E130" s="22">
        <f t="shared" si="52"/>
        <v>0.99852778488336613</v>
      </c>
      <c r="F130" s="22">
        <f t="shared" si="53"/>
        <v>33.912428068474163</v>
      </c>
      <c r="G130" s="5">
        <v>0.97</v>
      </c>
      <c r="H130" s="22">
        <v>30.849436996427652</v>
      </c>
      <c r="I130" s="59">
        <f t="shared" si="54"/>
        <v>30.893635993131234</v>
      </c>
      <c r="J130" s="59">
        <f t="shared" si="55"/>
        <v>30.894279502127329</v>
      </c>
      <c r="K130" s="22">
        <f t="shared" ref="K130:K133" si="56">AVERAGE(I118,J118,I124,J124,I130,J130)</f>
        <v>30.886496327794802</v>
      </c>
      <c r="L130" s="22">
        <f t="shared" ref="L130:L133" si="57">STDEV(I118,J118,I124,J124,I130,J130)</f>
        <v>6.6759448286749963E-3</v>
      </c>
      <c r="M130" s="18"/>
      <c r="P130" s="19"/>
      <c r="Q130" s="18"/>
      <c r="R130" s="20"/>
    </row>
    <row r="131" spans="2:21">
      <c r="B131" s="43">
        <v>49.102981399192565</v>
      </c>
      <c r="C131" s="13">
        <v>0.1</v>
      </c>
      <c r="D131" s="13">
        <v>0.5</v>
      </c>
      <c r="E131" s="22">
        <f t="shared" si="52"/>
        <v>0.99898173189131811</v>
      </c>
      <c r="F131" s="22">
        <f t="shared" si="53"/>
        <v>49.052981399192568</v>
      </c>
      <c r="G131" s="5">
        <v>0.97</v>
      </c>
      <c r="H131" s="22">
        <v>30.906658604256311</v>
      </c>
      <c r="I131" s="59">
        <f t="shared" si="54"/>
        <v>30.93722221113207</v>
      </c>
      <c r="J131" s="59">
        <f t="shared" si="55"/>
        <v>30.937674243853714</v>
      </c>
      <c r="K131" s="22">
        <f t="shared" si="56"/>
        <v>30.93228806189121</v>
      </c>
      <c r="L131" s="22">
        <f t="shared" si="57"/>
        <v>4.6170731779531324E-3</v>
      </c>
      <c r="M131" s="18"/>
      <c r="P131" s="19"/>
      <c r="Q131" s="18"/>
      <c r="R131" s="20"/>
    </row>
    <row r="132" spans="2:21">
      <c r="B132" s="43">
        <v>99.110721775544164</v>
      </c>
      <c r="C132" s="13">
        <v>0.1</v>
      </c>
      <c r="D132" s="13">
        <v>0.5</v>
      </c>
      <c r="E132" s="22">
        <f t="shared" si="52"/>
        <v>0.99949551371330714</v>
      </c>
      <c r="F132" s="22">
        <f t="shared" si="53"/>
        <v>99.060721775544167</v>
      </c>
      <c r="G132" s="5">
        <v>0.97</v>
      </c>
      <c r="H132" s="22">
        <v>30.971422599639791</v>
      </c>
      <c r="I132" s="59">
        <f t="shared" si="54"/>
        <v>30.986561007121214</v>
      </c>
      <c r="J132" s="59">
        <f t="shared" si="55"/>
        <v>30.986788852119357</v>
      </c>
      <c r="K132" s="22">
        <f t="shared" si="56"/>
        <v>30.984118724125807</v>
      </c>
      <c r="L132" s="22">
        <f t="shared" si="57"/>
        <v>2.2872442931659224E-3</v>
      </c>
      <c r="M132" s="18"/>
      <c r="P132" s="19"/>
      <c r="Q132" s="18"/>
      <c r="R132" s="20"/>
    </row>
    <row r="133" spans="2:21">
      <c r="B133" s="56">
        <v>150.65089201476781</v>
      </c>
      <c r="C133" s="24">
        <v>0.1</v>
      </c>
      <c r="D133" s="24">
        <v>0.5</v>
      </c>
      <c r="E133" s="23">
        <f t="shared" si="52"/>
        <v>0.99966810684403307</v>
      </c>
      <c r="F133" s="23">
        <f t="shared" si="53"/>
        <v>150.60089201476779</v>
      </c>
      <c r="G133" s="25">
        <v>0.97</v>
      </c>
      <c r="H133" s="23">
        <v>30.993178567334969</v>
      </c>
      <c r="I133" s="60">
        <f t="shared" si="54"/>
        <v>31.003137014675662</v>
      </c>
      <c r="J133" s="60">
        <f t="shared" si="55"/>
        <v>31.003287769835321</v>
      </c>
      <c r="K133" s="23">
        <f t="shared" si="56"/>
        <v>31.00153077872444</v>
      </c>
      <c r="L133" s="23">
        <f t="shared" si="57"/>
        <v>1.5046920750576213E-3</v>
      </c>
      <c r="M133" s="18"/>
      <c r="P133" s="19"/>
      <c r="Q133" s="18"/>
      <c r="R133" s="20"/>
      <c r="U133" s="21"/>
    </row>
    <row r="134" spans="2:21">
      <c r="B134" s="43">
        <v>4.9929984370721252</v>
      </c>
      <c r="C134" s="13">
        <v>0.1</v>
      </c>
      <c r="D134" s="13">
        <v>1</v>
      </c>
      <c r="E134" s="22">
        <f t="shared" si="48"/>
        <v>0.979971954475788</v>
      </c>
      <c r="F134" s="22">
        <f t="shared" si="49"/>
        <v>4.8929984370721256</v>
      </c>
      <c r="G134" s="26">
        <v>0.98</v>
      </c>
      <c r="H134" s="13">
        <v>29.77</v>
      </c>
      <c r="I134" s="59">
        <f t="shared" si="50"/>
        <v>30.174626512177355</v>
      </c>
      <c r="J134" s="59">
        <f t="shared" si="51"/>
        <v>30.17462074186761</v>
      </c>
      <c r="L134" s="19"/>
      <c r="M134" s="18"/>
      <c r="P134" s="19"/>
      <c r="Q134" s="18"/>
      <c r="R134" s="20"/>
    </row>
    <row r="135" spans="2:21">
      <c r="B135" s="43">
        <v>10.991260727564306</v>
      </c>
      <c r="C135" s="13">
        <v>0.1</v>
      </c>
      <c r="D135" s="13">
        <v>1</v>
      </c>
      <c r="E135" s="22">
        <f t="shared" si="48"/>
        <v>0.9909018626271674</v>
      </c>
      <c r="F135" s="22">
        <f t="shared" si="49"/>
        <v>10.891260727564307</v>
      </c>
      <c r="G135" s="5">
        <v>0.98</v>
      </c>
      <c r="H135" s="22">
        <v>30.461588844039532</v>
      </c>
      <c r="I135" s="59">
        <f t="shared" si="50"/>
        <v>30.644384407765827</v>
      </c>
      <c r="J135" s="59">
        <f t="shared" si="51"/>
        <v>30.645395850517456</v>
      </c>
      <c r="L135" s="19"/>
      <c r="M135" s="18"/>
      <c r="P135" s="19"/>
      <c r="Q135" s="18"/>
      <c r="R135" s="20"/>
    </row>
    <row r="136" spans="2:21">
      <c r="B136" s="43">
        <v>33.962428068474161</v>
      </c>
      <c r="C136" s="13">
        <v>0.1</v>
      </c>
      <c r="D136" s="13">
        <v>1</v>
      </c>
      <c r="E136" s="22">
        <f t="shared" si="48"/>
        <v>0.99705556976673215</v>
      </c>
      <c r="F136" s="22">
        <f t="shared" si="49"/>
        <v>33.862428068474159</v>
      </c>
      <c r="G136" s="5">
        <v>0.98</v>
      </c>
      <c r="H136" s="22">
        <v>30.849436996427652</v>
      </c>
      <c r="I136" s="59">
        <f t="shared" si="50"/>
        <v>30.908412468345276</v>
      </c>
      <c r="J136" s="59">
        <f t="shared" si="51"/>
        <v>30.908922458647218</v>
      </c>
      <c r="L136" s="19"/>
      <c r="M136" s="18"/>
      <c r="P136" s="19"/>
      <c r="Q136" s="18"/>
      <c r="R136" s="20"/>
    </row>
    <row r="137" spans="2:21">
      <c r="B137" s="43">
        <v>49.102981399192565</v>
      </c>
      <c r="C137" s="13">
        <v>0.1</v>
      </c>
      <c r="D137" s="13">
        <v>1</v>
      </c>
      <c r="E137" s="22">
        <f t="shared" si="48"/>
        <v>0.99796346378263612</v>
      </c>
      <c r="F137" s="22">
        <f t="shared" si="49"/>
        <v>49.002981399192564</v>
      </c>
      <c r="G137" s="5">
        <v>0.98</v>
      </c>
      <c r="H137" s="22">
        <v>30.906658604256311</v>
      </c>
      <c r="I137" s="59">
        <f t="shared" si="50"/>
        <v>30.947430859797336</v>
      </c>
      <c r="J137" s="59">
        <f t="shared" si="51"/>
        <v>30.947802149397241</v>
      </c>
      <c r="L137" s="19"/>
      <c r="M137" s="18"/>
      <c r="P137" s="19"/>
      <c r="Q137" s="18"/>
      <c r="R137" s="20"/>
    </row>
    <row r="138" spans="2:21">
      <c r="B138" s="43">
        <v>99.110721775544164</v>
      </c>
      <c r="C138" s="13">
        <v>0.1</v>
      </c>
      <c r="D138" s="13">
        <v>1</v>
      </c>
      <c r="E138" s="22">
        <f t="shared" si="48"/>
        <v>0.99899102742661416</v>
      </c>
      <c r="F138" s="22">
        <f t="shared" si="49"/>
        <v>99.01072177554417</v>
      </c>
      <c r="G138" s="5">
        <v>0.98</v>
      </c>
      <c r="H138" s="22">
        <v>30.971422599639791</v>
      </c>
      <c r="I138" s="59">
        <f t="shared" si="50"/>
        <v>30.991612238216966</v>
      </c>
      <c r="J138" s="59">
        <f t="shared" si="51"/>
        <v>30.991806577231308</v>
      </c>
      <c r="L138" s="19"/>
      <c r="M138" s="18"/>
      <c r="P138" s="19"/>
      <c r="Q138" s="18"/>
      <c r="R138" s="20"/>
    </row>
    <row r="139" spans="2:21">
      <c r="B139" s="56">
        <v>150.65089201476781</v>
      </c>
      <c r="C139" s="24">
        <v>0.1</v>
      </c>
      <c r="D139" s="24">
        <v>1</v>
      </c>
      <c r="E139" s="23">
        <f t="shared" si="48"/>
        <v>0.99933621368806635</v>
      </c>
      <c r="F139" s="23">
        <f t="shared" si="49"/>
        <v>150.55089201476781</v>
      </c>
      <c r="G139" s="25">
        <v>0.98</v>
      </c>
      <c r="H139" s="23">
        <v>30.993178567334969</v>
      </c>
      <c r="I139" s="60">
        <f t="shared" si="50"/>
        <v>31.006458701647109</v>
      </c>
      <c r="J139" s="60">
        <f t="shared" si="51"/>
        <v>31.006588847916341</v>
      </c>
      <c r="L139" s="19"/>
      <c r="M139" s="18"/>
      <c r="P139" s="19"/>
      <c r="Q139" s="18"/>
      <c r="R139" s="20"/>
      <c r="U139" s="21"/>
    </row>
    <row r="140" spans="2:21">
      <c r="B140" s="43">
        <v>4.9929984370721252</v>
      </c>
      <c r="C140" s="13">
        <v>0.1</v>
      </c>
      <c r="D140" s="13">
        <v>1</v>
      </c>
      <c r="E140" s="22">
        <f t="shared" si="48"/>
        <v>0.979971954475788</v>
      </c>
      <c r="F140" s="22">
        <f t="shared" si="49"/>
        <v>4.8929984370721256</v>
      </c>
      <c r="G140" s="5">
        <v>0.97499999999999998</v>
      </c>
      <c r="H140" s="13">
        <v>29.77</v>
      </c>
      <c r="I140" s="59">
        <f t="shared" si="50"/>
        <v>30.275783140221694</v>
      </c>
      <c r="J140" s="59">
        <f t="shared" si="51"/>
        <v>30.277066210882616</v>
      </c>
      <c r="L140" s="19"/>
      <c r="M140" s="18"/>
      <c r="P140" s="19"/>
      <c r="Q140" s="18"/>
      <c r="R140" s="20"/>
    </row>
    <row r="141" spans="2:21">
      <c r="B141" s="43">
        <v>10.991260727564306</v>
      </c>
      <c r="C141" s="13">
        <v>0.1</v>
      </c>
      <c r="D141" s="13">
        <v>1</v>
      </c>
      <c r="E141" s="22">
        <f t="shared" si="48"/>
        <v>0.9909018626271674</v>
      </c>
      <c r="F141" s="22">
        <f t="shared" si="49"/>
        <v>10.891260727564307</v>
      </c>
      <c r="G141" s="5">
        <v>0.97499999999999998</v>
      </c>
      <c r="H141" s="22">
        <v>30.461588844039532</v>
      </c>
      <c r="I141" s="59">
        <f t="shared" si="50"/>
        <v>30.690083298697402</v>
      </c>
      <c r="J141" s="59">
        <f t="shared" si="51"/>
        <v>30.6919337390596</v>
      </c>
      <c r="L141" s="19"/>
      <c r="M141" s="18"/>
      <c r="P141" s="19"/>
      <c r="Q141" s="18"/>
      <c r="R141" s="20"/>
    </row>
    <row r="142" spans="2:21">
      <c r="B142" s="43">
        <v>33.962428068474161</v>
      </c>
      <c r="C142" s="13">
        <v>0.1</v>
      </c>
      <c r="D142" s="13">
        <v>1</v>
      </c>
      <c r="E142" s="22">
        <f t="shared" si="48"/>
        <v>0.99705556976673215</v>
      </c>
      <c r="F142" s="22">
        <f t="shared" si="49"/>
        <v>33.862428068474159</v>
      </c>
      <c r="G142" s="5">
        <v>0.97499999999999998</v>
      </c>
      <c r="H142" s="22">
        <v>30.849436996427652</v>
      </c>
      <c r="I142" s="59">
        <f t="shared" si="50"/>
        <v>30.923156336324681</v>
      </c>
      <c r="J142" s="59">
        <f t="shared" si="51"/>
        <v>30.923983515696666</v>
      </c>
      <c r="L142" s="19"/>
      <c r="M142" s="18"/>
      <c r="P142" s="19"/>
      <c r="Q142" s="18"/>
      <c r="R142" s="20"/>
    </row>
    <row r="143" spans="2:21">
      <c r="B143" s="43">
        <v>49.102981399192565</v>
      </c>
      <c r="C143" s="13">
        <v>0.1</v>
      </c>
      <c r="D143" s="13">
        <v>1</v>
      </c>
      <c r="E143" s="22">
        <f t="shared" si="48"/>
        <v>0.99796346378263612</v>
      </c>
      <c r="F143" s="22">
        <f t="shared" si="49"/>
        <v>49.002981399192564</v>
      </c>
      <c r="G143" s="5">
        <v>0.97499999999999998</v>
      </c>
      <c r="H143" s="22">
        <v>30.906658604256311</v>
      </c>
      <c r="I143" s="59">
        <f t="shared" si="50"/>
        <v>30.95762392368259</v>
      </c>
      <c r="J143" s="59">
        <f t="shared" si="51"/>
        <v>30.958219237160581</v>
      </c>
      <c r="L143" s="19"/>
      <c r="M143" s="18"/>
      <c r="P143" s="19"/>
      <c r="Q143" s="18"/>
      <c r="R143" s="20"/>
    </row>
    <row r="144" spans="2:21">
      <c r="B144" s="43">
        <v>99.110721775544164</v>
      </c>
      <c r="C144" s="13">
        <v>0.1</v>
      </c>
      <c r="D144" s="13">
        <v>1</v>
      </c>
      <c r="E144" s="22">
        <f t="shared" si="48"/>
        <v>0.99899102742661416</v>
      </c>
      <c r="F144" s="22">
        <f t="shared" si="49"/>
        <v>99.01072177554417</v>
      </c>
      <c r="G144" s="5">
        <v>0.97499999999999998</v>
      </c>
      <c r="H144" s="22">
        <v>30.971422599639791</v>
      </c>
      <c r="I144" s="59">
        <f t="shared" si="50"/>
        <v>30.996659647861257</v>
      </c>
      <c r="J144" s="59">
        <f t="shared" si="51"/>
        <v>30.996967573514187</v>
      </c>
      <c r="L144" s="19"/>
      <c r="M144" s="18"/>
      <c r="P144" s="19"/>
      <c r="Q144" s="18"/>
      <c r="R144" s="20"/>
    </row>
    <row r="145" spans="2:21">
      <c r="B145" s="56">
        <v>150.65089201476781</v>
      </c>
      <c r="C145" s="24">
        <v>0.1</v>
      </c>
      <c r="D145" s="24">
        <v>1</v>
      </c>
      <c r="E145" s="23">
        <f t="shared" si="48"/>
        <v>0.99933621368806635</v>
      </c>
      <c r="F145" s="23">
        <f t="shared" si="49"/>
        <v>150.55089201476781</v>
      </c>
      <c r="G145" s="25">
        <v>0.97499999999999998</v>
      </c>
      <c r="H145" s="23">
        <v>30.993178567334969</v>
      </c>
      <c r="I145" s="60">
        <f t="shared" si="50"/>
        <v>31.009778735225144</v>
      </c>
      <c r="J145" s="60">
        <f t="shared" si="51"/>
        <v>31.009984181723105</v>
      </c>
      <c r="L145" s="19"/>
      <c r="M145" s="18"/>
      <c r="P145" s="19"/>
      <c r="Q145" s="18"/>
      <c r="R145" s="20"/>
      <c r="U145" s="21"/>
    </row>
    <row r="146" spans="2:21">
      <c r="B146" s="43">
        <v>4.9929984370721252</v>
      </c>
      <c r="C146" s="13">
        <v>0.1</v>
      </c>
      <c r="D146" s="13">
        <v>1</v>
      </c>
      <c r="E146" s="22">
        <f t="shared" ref="E146:E151" si="58">F146/B146</f>
        <v>0.979971954475788</v>
      </c>
      <c r="F146" s="22">
        <f t="shared" ref="F146:F151" si="59">B146-C146*D146</f>
        <v>4.8929984370721256</v>
      </c>
      <c r="G146" s="5">
        <v>0.97</v>
      </c>
      <c r="H146" s="13">
        <v>29.77</v>
      </c>
      <c r="I146" s="59">
        <f t="shared" ref="I146:I151" si="60">1000*(G146-1)*LN(E146)+H146</f>
        <v>30.376939768266034</v>
      </c>
      <c r="J146" s="59">
        <f t="shared" ref="J146:J151" si="61">H146-(1-E146)*1000*LN(G146)</f>
        <v>30.380038394135163</v>
      </c>
      <c r="K146" s="22">
        <f>AVERAGE(I134,J134,I140,J140,I146,J146)</f>
        <v>30.27651246125841</v>
      </c>
      <c r="L146" s="22">
        <f>STDEV(I134,J134,I140,J140,I146,J146)</f>
        <v>9.1177596392082283E-2</v>
      </c>
      <c r="M146" s="18"/>
      <c r="P146" s="19"/>
      <c r="Q146" s="18"/>
      <c r="R146" s="20"/>
    </row>
    <row r="147" spans="2:21">
      <c r="B147" s="43">
        <v>10.991260727564306</v>
      </c>
      <c r="C147" s="13">
        <v>0.1</v>
      </c>
      <c r="D147" s="13">
        <v>1</v>
      </c>
      <c r="E147" s="22">
        <f t="shared" si="58"/>
        <v>0.9909018626271674</v>
      </c>
      <c r="F147" s="22">
        <f t="shared" si="59"/>
        <v>10.891260727564307</v>
      </c>
      <c r="G147" s="5">
        <v>0.97</v>
      </c>
      <c r="H147" s="22">
        <v>30.461588844039532</v>
      </c>
      <c r="I147" s="59">
        <f t="shared" si="60"/>
        <v>30.735782189628978</v>
      </c>
      <c r="J147" s="59">
        <f t="shared" si="61"/>
        <v>30.738710898003021</v>
      </c>
      <c r="K147" s="22">
        <f>AVERAGE(I135,J135,I141,J141,I147,J147)</f>
        <v>30.691048397278717</v>
      </c>
      <c r="L147" s="22">
        <f>STDEV(I135,J135,I141,J141,I147,J147)</f>
        <v>4.1318819784014506E-2</v>
      </c>
      <c r="M147" s="18"/>
      <c r="P147" s="19"/>
      <c r="Q147" s="18"/>
      <c r="R147" s="20"/>
    </row>
    <row r="148" spans="2:21">
      <c r="B148" s="43">
        <v>33.962428068474161</v>
      </c>
      <c r="C148" s="13">
        <v>0.1</v>
      </c>
      <c r="D148" s="13">
        <v>1</v>
      </c>
      <c r="E148" s="22">
        <f t="shared" si="58"/>
        <v>0.99705556976673215</v>
      </c>
      <c r="F148" s="22">
        <f t="shared" si="59"/>
        <v>33.862428068474159</v>
      </c>
      <c r="G148" s="5">
        <v>0.97</v>
      </c>
      <c r="H148" s="22">
        <v>30.849436996427652</v>
      </c>
      <c r="I148" s="59">
        <f t="shared" si="60"/>
        <v>30.937900204304089</v>
      </c>
      <c r="J148" s="59">
        <f t="shared" si="61"/>
        <v>30.939122007827006</v>
      </c>
      <c r="K148" s="22">
        <f t="shared" ref="K148:K151" si="62">AVERAGE(I136,J136,I142,J142,I148,J148)</f>
        <v>30.923582831857487</v>
      </c>
      <c r="L148" s="22">
        <f t="shared" ref="L148:L151" si="63">STDEV(I136,J136,I142,J142,I148,J148)</f>
        <v>1.3355613511343262E-2</v>
      </c>
      <c r="M148" s="18"/>
      <c r="P148" s="19"/>
      <c r="Q148" s="18"/>
      <c r="R148" s="20"/>
    </row>
    <row r="149" spans="2:21">
      <c r="B149" s="43">
        <v>49.102981399192565</v>
      </c>
      <c r="C149" s="13">
        <v>0.1</v>
      </c>
      <c r="D149" s="13">
        <v>1</v>
      </c>
      <c r="E149" s="22">
        <f t="shared" si="58"/>
        <v>0.99796346378263612</v>
      </c>
      <c r="F149" s="22">
        <f t="shared" si="59"/>
        <v>49.002981399192564</v>
      </c>
      <c r="G149" s="5">
        <v>0.97</v>
      </c>
      <c r="H149" s="22">
        <v>30.906658604256311</v>
      </c>
      <c r="I149" s="59">
        <f t="shared" si="60"/>
        <v>30.967816987567847</v>
      </c>
      <c r="J149" s="59">
        <f t="shared" si="61"/>
        <v>30.96868988345112</v>
      </c>
      <c r="K149" s="22">
        <f t="shared" si="62"/>
        <v>30.957930506842786</v>
      </c>
      <c r="L149" s="22">
        <f t="shared" si="63"/>
        <v>9.235910969484817E-3</v>
      </c>
      <c r="M149" s="18"/>
      <c r="P149" s="19"/>
      <c r="Q149" s="18"/>
      <c r="R149" s="20"/>
    </row>
    <row r="150" spans="2:21">
      <c r="B150" s="43">
        <v>99.110721775544164</v>
      </c>
      <c r="C150" s="13">
        <v>0.1</v>
      </c>
      <c r="D150" s="13">
        <v>1</v>
      </c>
      <c r="E150" s="22">
        <f t="shared" si="58"/>
        <v>0.99899102742661416</v>
      </c>
      <c r="F150" s="22">
        <f t="shared" si="59"/>
        <v>99.01072177554417</v>
      </c>
      <c r="G150" s="5">
        <v>0.97</v>
      </c>
      <c r="H150" s="22">
        <v>30.971422599639791</v>
      </c>
      <c r="I150" s="59">
        <f t="shared" si="60"/>
        <v>31.001707057505552</v>
      </c>
      <c r="J150" s="59">
        <f t="shared" si="61"/>
        <v>31.002155104598931</v>
      </c>
      <c r="K150" s="22">
        <f t="shared" si="62"/>
        <v>30.996818033154696</v>
      </c>
      <c r="L150" s="22">
        <f t="shared" si="63"/>
        <v>4.5749170556452943E-3</v>
      </c>
      <c r="M150" s="18"/>
      <c r="P150" s="19"/>
      <c r="Q150" s="18"/>
      <c r="R150" s="20"/>
    </row>
    <row r="151" spans="2:21">
      <c r="B151" s="56">
        <v>150.65089201476781</v>
      </c>
      <c r="C151" s="24">
        <v>0.1</v>
      </c>
      <c r="D151" s="24">
        <v>1</v>
      </c>
      <c r="E151" s="23">
        <f t="shared" si="58"/>
        <v>0.99933621368806635</v>
      </c>
      <c r="F151" s="23">
        <f t="shared" si="59"/>
        <v>150.55089201476781</v>
      </c>
      <c r="G151" s="25">
        <v>0.97</v>
      </c>
      <c r="H151" s="23">
        <v>30.993178567334969</v>
      </c>
      <c r="I151" s="60">
        <f t="shared" si="60"/>
        <v>31.013098768803179</v>
      </c>
      <c r="J151" s="60">
        <f t="shared" si="61"/>
        <v>31.013396972335666</v>
      </c>
      <c r="K151" s="23">
        <f t="shared" si="62"/>
        <v>31.009884367941762</v>
      </c>
      <c r="L151" s="23">
        <f t="shared" si="63"/>
        <v>3.0095689188984146E-3</v>
      </c>
      <c r="M151" s="18"/>
      <c r="P151" s="19"/>
      <c r="Q151" s="18"/>
      <c r="R151" s="20"/>
      <c r="U151" s="21"/>
    </row>
    <row r="152" spans="2:21">
      <c r="B152" s="43">
        <v>4.9929984370721252</v>
      </c>
      <c r="C152" s="13">
        <v>0.1</v>
      </c>
      <c r="D152" s="13">
        <v>2</v>
      </c>
      <c r="E152" s="22">
        <f t="shared" si="48"/>
        <v>0.95994390895157589</v>
      </c>
      <c r="F152" s="22">
        <f t="shared" si="49"/>
        <v>4.792998437072125</v>
      </c>
      <c r="G152" s="26">
        <v>0.98</v>
      </c>
      <c r="H152" s="13">
        <v>29.77</v>
      </c>
      <c r="I152" s="59">
        <f t="shared" si="50"/>
        <v>30.587608488053785</v>
      </c>
      <c r="J152" s="59">
        <f t="shared" si="51"/>
        <v>30.579241483735224</v>
      </c>
      <c r="L152" s="19"/>
      <c r="M152" s="18"/>
      <c r="P152" s="19"/>
      <c r="Q152" s="18"/>
      <c r="R152" s="20"/>
    </row>
    <row r="153" spans="2:21">
      <c r="B153" s="43">
        <v>10.991260727564306</v>
      </c>
      <c r="C153" s="13">
        <v>0.1</v>
      </c>
      <c r="D153" s="13">
        <v>2</v>
      </c>
      <c r="E153" s="22">
        <f t="shared" si="48"/>
        <v>0.9818037252543349</v>
      </c>
      <c r="F153" s="22">
        <f t="shared" si="49"/>
        <v>10.791260727564307</v>
      </c>
      <c r="G153" s="5">
        <v>0.98</v>
      </c>
      <c r="H153" s="22">
        <v>30.461588844039532</v>
      </c>
      <c r="I153" s="59">
        <f t="shared" si="50"/>
        <v>30.828866105131372</v>
      </c>
      <c r="J153" s="59">
        <f t="shared" si="51"/>
        <v>30.829202856995376</v>
      </c>
      <c r="L153" s="19"/>
      <c r="M153" s="18"/>
      <c r="P153" s="19"/>
      <c r="Q153" s="18"/>
      <c r="R153" s="20"/>
    </row>
    <row r="154" spans="2:21">
      <c r="B154" s="43">
        <v>33.962428068474161</v>
      </c>
      <c r="C154" s="13">
        <v>0.1</v>
      </c>
      <c r="D154" s="13">
        <v>2</v>
      </c>
      <c r="E154" s="22">
        <f t="shared" si="48"/>
        <v>0.99411113953346419</v>
      </c>
      <c r="F154" s="22">
        <f t="shared" si="49"/>
        <v>33.762428068474158</v>
      </c>
      <c r="G154" s="5">
        <v>0.98</v>
      </c>
      <c r="H154" s="22">
        <v>30.849436996427652</v>
      </c>
      <c r="I154" s="59">
        <f t="shared" si="50"/>
        <v>30.967562360028456</v>
      </c>
      <c r="J154" s="59">
        <f t="shared" si="51"/>
        <v>30.968407920866785</v>
      </c>
      <c r="L154" s="19"/>
      <c r="M154" s="18"/>
      <c r="P154" s="19"/>
      <c r="Q154" s="18"/>
      <c r="R154" s="20"/>
    </row>
    <row r="155" spans="2:21">
      <c r="B155" s="43">
        <v>49.102981399192565</v>
      </c>
      <c r="C155" s="13">
        <v>0.1</v>
      </c>
      <c r="D155" s="13">
        <v>2</v>
      </c>
      <c r="E155" s="22">
        <f t="shared" si="48"/>
        <v>0.99592692756527224</v>
      </c>
      <c r="F155" s="22">
        <f t="shared" si="49"/>
        <v>48.902981399192562</v>
      </c>
      <c r="G155" s="5">
        <v>0.98</v>
      </c>
      <c r="H155" s="22">
        <v>30.906658604256311</v>
      </c>
      <c r="I155" s="59">
        <f t="shared" si="50"/>
        <v>30.988286404001691</v>
      </c>
      <c r="J155" s="59">
        <f t="shared" si="51"/>
        <v>30.988945694538174</v>
      </c>
      <c r="L155" s="19"/>
      <c r="M155" s="18"/>
      <c r="P155" s="19"/>
      <c r="Q155" s="18"/>
      <c r="R155" s="20"/>
    </row>
    <row r="156" spans="2:21">
      <c r="B156" s="43">
        <v>99.110721775544164</v>
      </c>
      <c r="C156" s="13">
        <v>0.1</v>
      </c>
      <c r="D156" s="13">
        <v>2</v>
      </c>
      <c r="E156" s="22">
        <f t="shared" si="48"/>
        <v>0.99798205485322822</v>
      </c>
      <c r="F156" s="22">
        <f t="shared" si="49"/>
        <v>98.910721775544161</v>
      </c>
      <c r="G156" s="5">
        <v>0.98</v>
      </c>
      <c r="H156" s="22">
        <v>30.971422599639791</v>
      </c>
      <c r="I156" s="59">
        <f t="shared" si="50"/>
        <v>31.01182227846629</v>
      </c>
      <c r="J156" s="59">
        <f t="shared" si="51"/>
        <v>31.01219055482283</v>
      </c>
      <c r="L156" s="19"/>
      <c r="M156" s="18"/>
      <c r="P156" s="19"/>
      <c r="Q156" s="18"/>
      <c r="R156" s="20"/>
    </row>
    <row r="157" spans="2:21">
      <c r="B157" s="56">
        <v>150.65089201476781</v>
      </c>
      <c r="C157" s="24">
        <v>0.1</v>
      </c>
      <c r="D157" s="24">
        <v>2</v>
      </c>
      <c r="E157" s="23">
        <f t="shared" si="48"/>
        <v>0.99867242737613271</v>
      </c>
      <c r="F157" s="23">
        <f t="shared" si="49"/>
        <v>150.45089201476782</v>
      </c>
      <c r="G157" s="25">
        <v>0.98</v>
      </c>
      <c r="H157" s="23">
        <v>30.993178567334969</v>
      </c>
      <c r="I157" s="60">
        <f t="shared" si="50"/>
        <v>31.019747659917105</v>
      </c>
      <c r="J157" s="60">
        <f t="shared" si="51"/>
        <v>31.019999128497712</v>
      </c>
      <c r="L157" s="19"/>
      <c r="M157" s="18"/>
      <c r="P157" s="19"/>
      <c r="Q157" s="18"/>
      <c r="R157" s="20"/>
      <c r="U157" s="21"/>
    </row>
    <row r="158" spans="2:21">
      <c r="B158" s="43">
        <v>4.9929984370721252</v>
      </c>
      <c r="C158" s="13">
        <v>0.1</v>
      </c>
      <c r="D158" s="13">
        <v>2</v>
      </c>
      <c r="E158" s="22">
        <f t="shared" si="48"/>
        <v>0.95994390895157589</v>
      </c>
      <c r="F158" s="22">
        <f t="shared" si="49"/>
        <v>4.792998437072125</v>
      </c>
      <c r="G158" s="5">
        <v>0.97499999999999998</v>
      </c>
      <c r="H158" s="13">
        <v>29.77</v>
      </c>
      <c r="I158" s="59">
        <f t="shared" si="50"/>
        <v>30.79201061006723</v>
      </c>
      <c r="J158" s="59">
        <f t="shared" si="51"/>
        <v>30.784132421765236</v>
      </c>
      <c r="L158" s="19"/>
      <c r="M158" s="18"/>
      <c r="P158" s="19"/>
      <c r="Q158" s="18"/>
      <c r="R158" s="20"/>
    </row>
    <row r="159" spans="2:21">
      <c r="B159" s="43">
        <v>10.991260727564306</v>
      </c>
      <c r="C159" s="13">
        <v>0.1</v>
      </c>
      <c r="D159" s="13">
        <v>2</v>
      </c>
      <c r="E159" s="22">
        <f t="shared" si="48"/>
        <v>0.9818037252543349</v>
      </c>
      <c r="F159" s="22">
        <f t="shared" si="49"/>
        <v>10.791260727564307</v>
      </c>
      <c r="G159" s="5">
        <v>0.97499999999999998</v>
      </c>
      <c r="H159" s="22">
        <v>30.461588844039532</v>
      </c>
      <c r="I159" s="59">
        <f t="shared" si="50"/>
        <v>30.920685420404332</v>
      </c>
      <c r="J159" s="59">
        <f t="shared" si="51"/>
        <v>30.922278634079664</v>
      </c>
      <c r="L159" s="19"/>
      <c r="M159" s="18"/>
      <c r="P159" s="19"/>
      <c r="Q159" s="18"/>
      <c r="R159" s="20"/>
    </row>
    <row r="160" spans="2:21">
      <c r="B160" s="43">
        <v>33.962428068474161</v>
      </c>
      <c r="C160" s="13">
        <v>0.1</v>
      </c>
      <c r="D160" s="13">
        <v>2</v>
      </c>
      <c r="E160" s="22">
        <f t="shared" ref="E160:E227" si="64">F160/B160</f>
        <v>0.99411113953346419</v>
      </c>
      <c r="F160" s="22">
        <f t="shared" ref="F160:F227" si="65">B160-C160*D160</f>
        <v>33.762428068474158</v>
      </c>
      <c r="G160" s="5">
        <v>0.97499999999999998</v>
      </c>
      <c r="H160" s="22">
        <v>30.849436996427652</v>
      </c>
      <c r="I160" s="59">
        <f t="shared" ref="I160:I227" si="66">1000*(G160-1)*LN(E160)+H160</f>
        <v>30.997093700928659</v>
      </c>
      <c r="J160" s="59">
        <f t="shared" ref="J160:J227" si="67">H160-(1-E160)*1000*LN(G160)</f>
        <v>30.998530034965682</v>
      </c>
      <c r="L160" s="19"/>
      <c r="M160" s="18"/>
      <c r="P160" s="19"/>
      <c r="Q160" s="18"/>
      <c r="R160" s="20"/>
    </row>
    <row r="161" spans="2:21">
      <c r="B161" s="43">
        <v>49.102981399192565</v>
      </c>
      <c r="C161" s="13">
        <v>0.1</v>
      </c>
      <c r="D161" s="13">
        <v>2</v>
      </c>
      <c r="E161" s="22">
        <f t="shared" si="64"/>
        <v>0.99592692756527224</v>
      </c>
      <c r="F161" s="22">
        <f t="shared" si="65"/>
        <v>48.902981399192562</v>
      </c>
      <c r="G161" s="5">
        <v>0.97499999999999998</v>
      </c>
      <c r="H161" s="22">
        <v>30.906658604256311</v>
      </c>
      <c r="I161" s="59">
        <f t="shared" si="66"/>
        <v>31.008693353938035</v>
      </c>
      <c r="J161" s="59">
        <f t="shared" si="67"/>
        <v>31.009779870064854</v>
      </c>
      <c r="L161" s="19"/>
      <c r="M161" s="18"/>
      <c r="P161" s="19"/>
      <c r="Q161" s="18"/>
      <c r="R161" s="20"/>
    </row>
    <row r="162" spans="2:21">
      <c r="B162" s="43">
        <v>99.110721775544164</v>
      </c>
      <c r="C162" s="13">
        <v>0.1</v>
      </c>
      <c r="D162" s="13">
        <v>2</v>
      </c>
      <c r="E162" s="22">
        <f t="shared" si="64"/>
        <v>0.99798205485322822</v>
      </c>
      <c r="F162" s="22">
        <f t="shared" si="65"/>
        <v>98.910721775544161</v>
      </c>
      <c r="G162" s="5">
        <v>0.97499999999999998</v>
      </c>
      <c r="H162" s="22">
        <v>30.971422599639791</v>
      </c>
      <c r="I162" s="59">
        <f t="shared" si="66"/>
        <v>31.021922198172913</v>
      </c>
      <c r="J162" s="59">
        <f t="shared" si="67"/>
        <v>31.022512547388587</v>
      </c>
      <c r="L162" s="19"/>
      <c r="M162" s="18"/>
      <c r="P162" s="19"/>
      <c r="Q162" s="18"/>
      <c r="R162" s="20"/>
    </row>
    <row r="163" spans="2:21">
      <c r="B163" s="56">
        <v>150.65089201476781</v>
      </c>
      <c r="C163" s="24">
        <v>0.1</v>
      </c>
      <c r="D163" s="24">
        <v>2</v>
      </c>
      <c r="E163" s="23">
        <f t="shared" si="64"/>
        <v>0.99867242737613271</v>
      </c>
      <c r="F163" s="23">
        <f t="shared" si="65"/>
        <v>150.45089201476782</v>
      </c>
      <c r="G163" s="25">
        <v>0.97499999999999998</v>
      </c>
      <c r="H163" s="23">
        <v>30.993178567334969</v>
      </c>
      <c r="I163" s="60">
        <f t="shared" si="66"/>
        <v>31.026389933062642</v>
      </c>
      <c r="J163" s="60">
        <f t="shared" si="67"/>
        <v>31.026789796111242</v>
      </c>
      <c r="L163" s="19"/>
      <c r="M163" s="18"/>
      <c r="P163" s="19"/>
      <c r="Q163" s="18"/>
      <c r="R163" s="20"/>
      <c r="U163" s="21"/>
    </row>
    <row r="164" spans="2:21">
      <c r="B164" s="43">
        <v>4.9929984370721252</v>
      </c>
      <c r="C164" s="13">
        <v>0.1</v>
      </c>
      <c r="D164" s="13">
        <v>2</v>
      </c>
      <c r="E164" s="22">
        <f t="shared" si="64"/>
        <v>0.95994390895157589</v>
      </c>
      <c r="F164" s="22">
        <f t="shared" si="65"/>
        <v>4.792998437072125</v>
      </c>
      <c r="G164" s="5">
        <v>0.97</v>
      </c>
      <c r="H164" s="13">
        <v>29.77</v>
      </c>
      <c r="I164" s="59">
        <f t="shared" si="66"/>
        <v>30.996412732080678</v>
      </c>
      <c r="J164" s="59">
        <f t="shared" si="67"/>
        <v>30.990076788270329</v>
      </c>
      <c r="K164" s="22">
        <f>AVERAGE(I152,J152,I158,J158,I164,J164)</f>
        <v>30.788247087328745</v>
      </c>
      <c r="L164" s="22">
        <f>STDEV(I152,J152,I158,J158,I164,J164)</f>
        <v>0.18332400184687758</v>
      </c>
      <c r="M164" s="18"/>
      <c r="P164" s="19"/>
      <c r="Q164" s="18"/>
      <c r="R164" s="20"/>
    </row>
    <row r="165" spans="2:21">
      <c r="B165" s="43">
        <v>10.991260727564306</v>
      </c>
      <c r="C165" s="13">
        <v>0.1</v>
      </c>
      <c r="D165" s="13">
        <v>2</v>
      </c>
      <c r="E165" s="22">
        <f t="shared" si="64"/>
        <v>0.9818037252543349</v>
      </c>
      <c r="F165" s="22">
        <f t="shared" si="65"/>
        <v>10.791260727564307</v>
      </c>
      <c r="G165" s="5">
        <v>0.97</v>
      </c>
      <c r="H165" s="22">
        <v>30.461588844039532</v>
      </c>
      <c r="I165" s="59">
        <f t="shared" si="66"/>
        <v>31.012504735677293</v>
      </c>
      <c r="J165" s="59">
        <f t="shared" si="67"/>
        <v>31.015832951966509</v>
      </c>
      <c r="K165" s="22">
        <f>AVERAGE(I153,J153,I159,J159,I165,J165)</f>
        <v>30.921561784042424</v>
      </c>
      <c r="L165" s="22">
        <f>STDEV(I153,J153,I159,J159,I165,J165)</f>
        <v>8.2802917503066231E-2</v>
      </c>
      <c r="M165" s="18"/>
      <c r="P165" s="19"/>
      <c r="Q165" s="18"/>
      <c r="R165" s="20"/>
    </row>
    <row r="166" spans="2:21">
      <c r="B166" s="43">
        <v>33.962428068474161</v>
      </c>
      <c r="C166" s="13">
        <v>0.1</v>
      </c>
      <c r="D166" s="13">
        <v>2</v>
      </c>
      <c r="E166" s="22">
        <f t="shared" ref="E166:E183" si="68">F166/B166</f>
        <v>0.99411113953346419</v>
      </c>
      <c r="F166" s="22">
        <f t="shared" ref="F166:F183" si="69">B166-C166*D166</f>
        <v>33.762428068474158</v>
      </c>
      <c r="G166" s="5">
        <v>0.97</v>
      </c>
      <c r="H166" s="22">
        <v>30.849436996427652</v>
      </c>
      <c r="I166" s="59">
        <f t="shared" ref="I166:I183" si="70">1000*(G166-1)*LN(E166)+H166</f>
        <v>31.026625041828858</v>
      </c>
      <c r="J166" s="59">
        <f t="shared" ref="J166:J183" si="71">H166-(1-E166)*1000*LN(G166)</f>
        <v>31.028807019226363</v>
      </c>
      <c r="K166" s="22">
        <f t="shared" ref="K166:K169" si="72">AVERAGE(I154,J154,I160,J160,I166,J166)</f>
        <v>30.997837679640799</v>
      </c>
      <c r="L166" s="22">
        <f t="shared" ref="L166:L169" si="73">STDEV(I154,J154,I160,J160,I166,J166)</f>
        <v>2.6726581358111193E-2</v>
      </c>
      <c r="M166" s="18"/>
      <c r="P166" s="19"/>
      <c r="Q166" s="18"/>
      <c r="R166" s="20"/>
    </row>
    <row r="167" spans="2:21">
      <c r="B167" s="43">
        <v>49.102981399192565</v>
      </c>
      <c r="C167" s="13">
        <v>0.1</v>
      </c>
      <c r="D167" s="13">
        <v>2</v>
      </c>
      <c r="E167" s="22">
        <f t="shared" si="68"/>
        <v>0.99592692756527224</v>
      </c>
      <c r="F167" s="22">
        <f t="shared" si="69"/>
        <v>48.902981399192562</v>
      </c>
      <c r="G167" s="5">
        <v>0.97</v>
      </c>
      <c r="H167" s="22">
        <v>30.906658604256311</v>
      </c>
      <c r="I167" s="59">
        <f t="shared" si="70"/>
        <v>31.029100303874383</v>
      </c>
      <c r="J167" s="59">
        <f t="shared" si="71"/>
        <v>31.030721162645932</v>
      </c>
      <c r="K167" s="22">
        <f t="shared" si="72"/>
        <v>31.009254464843846</v>
      </c>
      <c r="L167" s="22">
        <f t="shared" si="73"/>
        <v>1.8479031707618318E-2</v>
      </c>
      <c r="M167" s="18"/>
      <c r="P167" s="19"/>
      <c r="Q167" s="18"/>
      <c r="R167" s="20"/>
    </row>
    <row r="168" spans="2:21">
      <c r="B168" s="43">
        <v>99.110721775544164</v>
      </c>
      <c r="C168" s="13">
        <v>0.1</v>
      </c>
      <c r="D168" s="13">
        <v>2</v>
      </c>
      <c r="E168" s="22">
        <f t="shared" si="68"/>
        <v>0.99798205485322822</v>
      </c>
      <c r="F168" s="22">
        <f t="shared" si="69"/>
        <v>98.910721775544161</v>
      </c>
      <c r="G168" s="5">
        <v>0.97</v>
      </c>
      <c r="H168" s="22">
        <v>30.971422599639791</v>
      </c>
      <c r="I168" s="59">
        <f t="shared" si="70"/>
        <v>31.032022117879539</v>
      </c>
      <c r="J168" s="59">
        <f t="shared" si="71"/>
        <v>31.032887609558074</v>
      </c>
      <c r="K168" s="22">
        <f t="shared" si="72"/>
        <v>31.022226217714707</v>
      </c>
      <c r="L168" s="22">
        <f t="shared" si="73"/>
        <v>9.1515663162678E-3</v>
      </c>
      <c r="M168" s="18"/>
      <c r="P168" s="19"/>
      <c r="Q168" s="18"/>
      <c r="R168" s="20"/>
    </row>
    <row r="169" spans="2:21">
      <c r="B169" s="56">
        <v>150.65089201476781</v>
      </c>
      <c r="C169" s="24">
        <v>0.1</v>
      </c>
      <c r="D169" s="24">
        <v>2</v>
      </c>
      <c r="E169" s="23">
        <f t="shared" si="68"/>
        <v>0.99867242737613271</v>
      </c>
      <c r="F169" s="23">
        <f t="shared" si="69"/>
        <v>150.45089201476782</v>
      </c>
      <c r="G169" s="25">
        <v>0.97</v>
      </c>
      <c r="H169" s="23">
        <v>30.993178567334969</v>
      </c>
      <c r="I169" s="60">
        <f t="shared" si="70"/>
        <v>31.033032206208176</v>
      </c>
      <c r="J169" s="60">
        <f t="shared" si="71"/>
        <v>31.033615377336361</v>
      </c>
      <c r="K169" s="23">
        <f t="shared" si="72"/>
        <v>31.026595683522206</v>
      </c>
      <c r="L169" s="23">
        <f t="shared" si="73"/>
        <v>6.019882124552265E-3</v>
      </c>
      <c r="M169" s="18"/>
      <c r="P169" s="19"/>
      <c r="Q169" s="18"/>
      <c r="R169" s="20"/>
      <c r="U169" s="21"/>
    </row>
    <row r="170" spans="2:21">
      <c r="B170" s="43">
        <v>4.9929984370721252</v>
      </c>
      <c r="C170" s="13">
        <v>0.1</v>
      </c>
      <c r="D170" s="13">
        <v>5</v>
      </c>
      <c r="E170" s="22">
        <f t="shared" si="68"/>
        <v>0.89985977237893988</v>
      </c>
      <c r="F170" s="22">
        <f t="shared" si="69"/>
        <v>4.4929984370721252</v>
      </c>
      <c r="G170" s="26">
        <v>0.98</v>
      </c>
      <c r="H170" s="13">
        <v>29.77</v>
      </c>
      <c r="I170" s="59">
        <f t="shared" si="70"/>
        <v>31.880326725301426</v>
      </c>
      <c r="J170" s="59">
        <f t="shared" si="71"/>
        <v>31.793103709338055</v>
      </c>
      <c r="L170" s="19"/>
      <c r="M170" s="18"/>
      <c r="P170" s="19"/>
      <c r="Q170" s="18"/>
      <c r="R170" s="20"/>
    </row>
    <row r="171" spans="2:21">
      <c r="B171" s="43">
        <v>10.991260727564306</v>
      </c>
      <c r="C171" s="13">
        <v>0.1</v>
      </c>
      <c r="D171" s="13">
        <v>5</v>
      </c>
      <c r="E171" s="22">
        <f t="shared" si="68"/>
        <v>0.95450931313583698</v>
      </c>
      <c r="F171" s="22">
        <f t="shared" si="69"/>
        <v>10.491260727564306</v>
      </c>
      <c r="G171" s="5">
        <v>0.98</v>
      </c>
      <c r="H171" s="22">
        <v>30.461588844039532</v>
      </c>
      <c r="I171" s="59">
        <f t="shared" si="70"/>
        <v>31.39274641965585</v>
      </c>
      <c r="J171" s="59">
        <f t="shared" si="71"/>
        <v>31.380623876429144</v>
      </c>
      <c r="L171" s="19"/>
      <c r="M171" s="18"/>
      <c r="P171" s="19"/>
      <c r="Q171" s="18"/>
      <c r="R171" s="20"/>
    </row>
    <row r="172" spans="2:21">
      <c r="B172" s="43">
        <v>33.962428068474161</v>
      </c>
      <c r="C172" s="13">
        <v>0.1</v>
      </c>
      <c r="D172" s="13">
        <v>5</v>
      </c>
      <c r="E172" s="22">
        <f t="shared" si="68"/>
        <v>0.98527784883366076</v>
      </c>
      <c r="F172" s="22">
        <f t="shared" si="69"/>
        <v>33.462428068474161</v>
      </c>
      <c r="G172" s="5">
        <v>0.98</v>
      </c>
      <c r="H172" s="22">
        <v>30.849436996427652</v>
      </c>
      <c r="I172" s="59">
        <f t="shared" si="70"/>
        <v>31.146068947487006</v>
      </c>
      <c r="J172" s="59">
        <f t="shared" si="71"/>
        <v>31.146864307525483</v>
      </c>
      <c r="L172" s="19"/>
      <c r="M172" s="18"/>
      <c r="P172" s="19"/>
      <c r="Q172" s="18"/>
      <c r="R172" s="20"/>
    </row>
    <row r="173" spans="2:21">
      <c r="B173" s="43">
        <v>49.102981399192565</v>
      </c>
      <c r="C173" s="13">
        <v>0.1</v>
      </c>
      <c r="D173" s="13">
        <v>5</v>
      </c>
      <c r="E173" s="22">
        <f t="shared" si="68"/>
        <v>0.9898173189131807</v>
      </c>
      <c r="F173" s="22">
        <f t="shared" si="69"/>
        <v>48.602981399192565</v>
      </c>
      <c r="G173" s="5">
        <v>0.98</v>
      </c>
      <c r="H173" s="22">
        <v>30.906658604256311</v>
      </c>
      <c r="I173" s="59">
        <f t="shared" si="70"/>
        <v>31.111356188874424</v>
      </c>
      <c r="J173" s="59">
        <f t="shared" si="71"/>
        <v>31.112376329960963</v>
      </c>
      <c r="L173" s="19"/>
      <c r="M173" s="18"/>
      <c r="P173" s="19"/>
      <c r="Q173" s="18"/>
      <c r="R173" s="20"/>
    </row>
    <row r="174" spans="2:21">
      <c r="B174" s="43">
        <v>99.110721775544164</v>
      </c>
      <c r="C174" s="13">
        <v>0.1</v>
      </c>
      <c r="D174" s="13">
        <v>5</v>
      </c>
      <c r="E174" s="22">
        <f t="shared" si="68"/>
        <v>0.99495513713307071</v>
      </c>
      <c r="F174" s="22">
        <f t="shared" si="69"/>
        <v>98.610721775544164</v>
      </c>
      <c r="G174" s="5">
        <v>0.98</v>
      </c>
      <c r="H174" s="22">
        <v>30.971422599639791</v>
      </c>
      <c r="I174" s="59">
        <f t="shared" si="70"/>
        <v>31.072575222610276</v>
      </c>
      <c r="J174" s="59">
        <f t="shared" si="71"/>
        <v>31.073342487597387</v>
      </c>
      <c r="L174" s="19"/>
      <c r="M174" s="18"/>
      <c r="P174" s="19"/>
      <c r="Q174" s="18"/>
      <c r="R174" s="20"/>
    </row>
    <row r="175" spans="2:21">
      <c r="B175" s="56">
        <v>150.65089201476781</v>
      </c>
      <c r="C175" s="24">
        <v>0.1</v>
      </c>
      <c r="D175" s="24">
        <v>5</v>
      </c>
      <c r="E175" s="23">
        <f t="shared" si="68"/>
        <v>0.99668106844033166</v>
      </c>
      <c r="F175" s="23">
        <f t="shared" si="69"/>
        <v>150.15089201476781</v>
      </c>
      <c r="G175" s="25">
        <v>0.98</v>
      </c>
      <c r="H175" s="23">
        <v>30.993178567334969</v>
      </c>
      <c r="I175" s="60">
        <f t="shared" si="70"/>
        <v>31.059667595930605</v>
      </c>
      <c r="J175" s="60">
        <f t="shared" si="71"/>
        <v>31.060229970241828</v>
      </c>
      <c r="L175" s="19"/>
      <c r="M175" s="18"/>
      <c r="P175" s="19"/>
      <c r="Q175" s="18"/>
      <c r="R175" s="20"/>
      <c r="U175" s="21"/>
    </row>
    <row r="176" spans="2:21">
      <c r="B176" s="43">
        <v>4.9929984370721252</v>
      </c>
      <c r="C176" s="13">
        <v>0.1</v>
      </c>
      <c r="D176" s="13">
        <v>5</v>
      </c>
      <c r="E176" s="22">
        <f t="shared" si="68"/>
        <v>0.89985977237893988</v>
      </c>
      <c r="F176" s="22">
        <f t="shared" si="69"/>
        <v>4.4929984370721252</v>
      </c>
      <c r="G176" s="5">
        <v>0.97499999999999998</v>
      </c>
      <c r="H176" s="13">
        <v>29.77</v>
      </c>
      <c r="I176" s="59">
        <f t="shared" si="70"/>
        <v>32.407908406626781</v>
      </c>
      <c r="J176" s="59">
        <f t="shared" si="71"/>
        <v>32.305331054413081</v>
      </c>
      <c r="L176" s="19"/>
      <c r="M176" s="18"/>
      <c r="P176" s="19"/>
      <c r="Q176" s="18"/>
      <c r="R176" s="20"/>
    </row>
    <row r="177" spans="2:21">
      <c r="B177" s="43">
        <v>10.991260727564306</v>
      </c>
      <c r="C177" s="13">
        <v>0.1</v>
      </c>
      <c r="D177" s="13">
        <v>5</v>
      </c>
      <c r="E177" s="22">
        <f t="shared" si="68"/>
        <v>0.95450931313583698</v>
      </c>
      <c r="F177" s="22">
        <f t="shared" si="69"/>
        <v>10.491260727564306</v>
      </c>
      <c r="G177" s="5">
        <v>0.97499999999999998</v>
      </c>
      <c r="H177" s="22">
        <v>30.461588844039532</v>
      </c>
      <c r="I177" s="59">
        <f t="shared" si="70"/>
        <v>31.625535813559932</v>
      </c>
      <c r="J177" s="59">
        <f t="shared" si="71"/>
        <v>31.61331331913987</v>
      </c>
      <c r="L177" s="19"/>
      <c r="M177" s="18"/>
      <c r="P177" s="19"/>
      <c r="Q177" s="18"/>
      <c r="R177" s="20"/>
    </row>
    <row r="178" spans="2:21">
      <c r="B178" s="43">
        <v>33.962428068474161</v>
      </c>
      <c r="C178" s="13">
        <v>0.1</v>
      </c>
      <c r="D178" s="13">
        <v>5</v>
      </c>
      <c r="E178" s="22">
        <f t="shared" si="68"/>
        <v>0.98527784883366076</v>
      </c>
      <c r="F178" s="22">
        <f t="shared" si="69"/>
        <v>33.462428068474161</v>
      </c>
      <c r="G178" s="5">
        <v>0.97499999999999998</v>
      </c>
      <c r="H178" s="22">
        <v>30.849436996427652</v>
      </c>
      <c r="I178" s="59">
        <f t="shared" si="70"/>
        <v>31.220226935251844</v>
      </c>
      <c r="J178" s="59">
        <f t="shared" si="71"/>
        <v>31.222169592772719</v>
      </c>
      <c r="L178" s="19"/>
      <c r="M178" s="18"/>
      <c r="P178" s="19"/>
      <c r="Q178" s="18"/>
      <c r="R178" s="20"/>
    </row>
    <row r="179" spans="2:21">
      <c r="B179" s="43">
        <v>49.102981399192565</v>
      </c>
      <c r="C179" s="13">
        <v>0.1</v>
      </c>
      <c r="D179" s="13">
        <v>5</v>
      </c>
      <c r="E179" s="22">
        <f t="shared" si="68"/>
        <v>0.9898173189131807</v>
      </c>
      <c r="F179" s="22">
        <f t="shared" si="69"/>
        <v>48.602981399192565</v>
      </c>
      <c r="G179" s="5">
        <v>0.97499999999999998</v>
      </c>
      <c r="H179" s="22">
        <v>30.906658604256311</v>
      </c>
      <c r="I179" s="59">
        <f t="shared" si="70"/>
        <v>31.16253058502895</v>
      </c>
      <c r="J179" s="59">
        <f t="shared" si="71"/>
        <v>31.164461768777663</v>
      </c>
      <c r="L179" s="19"/>
      <c r="M179" s="18"/>
      <c r="P179" s="19"/>
      <c r="Q179" s="18"/>
      <c r="R179" s="20"/>
    </row>
    <row r="180" spans="2:21">
      <c r="B180" s="43">
        <v>99.110721775544164</v>
      </c>
      <c r="C180" s="13">
        <v>0.1</v>
      </c>
      <c r="D180" s="13">
        <v>5</v>
      </c>
      <c r="E180" s="22">
        <f t="shared" si="68"/>
        <v>0.99495513713307071</v>
      </c>
      <c r="F180" s="22">
        <f t="shared" si="69"/>
        <v>98.610721775544164</v>
      </c>
      <c r="G180" s="5">
        <v>0.97499999999999998</v>
      </c>
      <c r="H180" s="22">
        <v>30.971422599639791</v>
      </c>
      <c r="I180" s="59">
        <f t="shared" si="70"/>
        <v>31.097863378352898</v>
      </c>
      <c r="J180" s="59">
        <f t="shared" si="71"/>
        <v>31.099147469011779</v>
      </c>
      <c r="L180" s="19"/>
      <c r="M180" s="18"/>
      <c r="P180" s="19"/>
      <c r="Q180" s="18"/>
      <c r="R180" s="20"/>
    </row>
    <row r="181" spans="2:21">
      <c r="B181" s="56">
        <v>150.65089201476781</v>
      </c>
      <c r="C181" s="24">
        <v>0.1</v>
      </c>
      <c r="D181" s="24">
        <v>5</v>
      </c>
      <c r="E181" s="23">
        <f t="shared" si="68"/>
        <v>0.99668106844033166</v>
      </c>
      <c r="F181" s="23">
        <f t="shared" si="69"/>
        <v>150.15089201476781</v>
      </c>
      <c r="G181" s="25">
        <v>0.97499999999999998</v>
      </c>
      <c r="H181" s="23">
        <v>30.993178567334969</v>
      </c>
      <c r="I181" s="60">
        <f t="shared" si="70"/>
        <v>31.076289853079516</v>
      </c>
      <c r="J181" s="60">
        <f t="shared" si="71"/>
        <v>31.077206639275651</v>
      </c>
      <c r="L181" s="19"/>
      <c r="M181" s="18"/>
      <c r="P181" s="19"/>
      <c r="Q181" s="18"/>
      <c r="R181" s="20"/>
      <c r="U181" s="21"/>
    </row>
    <row r="182" spans="2:21">
      <c r="B182" s="43">
        <v>4.9929984370721252</v>
      </c>
      <c r="C182" s="13">
        <v>0.1</v>
      </c>
      <c r="D182" s="13">
        <v>5</v>
      </c>
      <c r="E182" s="22">
        <f t="shared" si="68"/>
        <v>0.89985977237893988</v>
      </c>
      <c r="F182" s="22">
        <f t="shared" si="69"/>
        <v>4.4929984370721252</v>
      </c>
      <c r="G182" s="5">
        <v>0.97</v>
      </c>
      <c r="H182" s="13">
        <v>29.77</v>
      </c>
      <c r="I182" s="59">
        <f t="shared" si="70"/>
        <v>32.93549008795214</v>
      </c>
      <c r="J182" s="59">
        <f t="shared" si="71"/>
        <v>32.820191970675815</v>
      </c>
      <c r="K182" s="22">
        <f>AVERAGE(I170,J170,I176,J176,I182,J182)</f>
        <v>32.357058659051212</v>
      </c>
      <c r="L182" s="22">
        <f>STDEV(I170,J170,I176,J176,I182,J182)</f>
        <v>0.4689680897778904</v>
      </c>
      <c r="M182" s="18"/>
      <c r="P182" s="19"/>
      <c r="Q182" s="18"/>
      <c r="R182" s="20"/>
    </row>
    <row r="183" spans="2:21">
      <c r="B183" s="43">
        <v>10.991260727564306</v>
      </c>
      <c r="C183" s="13">
        <v>0.1</v>
      </c>
      <c r="D183" s="13">
        <v>5</v>
      </c>
      <c r="E183" s="22">
        <f t="shared" si="68"/>
        <v>0.95450931313583698</v>
      </c>
      <c r="F183" s="22">
        <f t="shared" si="69"/>
        <v>10.491260727564306</v>
      </c>
      <c r="G183" s="5">
        <v>0.97</v>
      </c>
      <c r="H183" s="22">
        <v>30.461588844039532</v>
      </c>
      <c r="I183" s="59">
        <f t="shared" si="70"/>
        <v>31.858325207464009</v>
      </c>
      <c r="J183" s="59">
        <f t="shared" si="71"/>
        <v>31.847199113856981</v>
      </c>
      <c r="K183" s="22">
        <f>AVERAGE(I171,J171,I177,J177,I183,J183)</f>
        <v>31.619623958350967</v>
      </c>
      <c r="L183" s="22">
        <f>STDEV(I171,J171,I177,J177,I183,J183)</f>
        <v>0.20853679227127739</v>
      </c>
      <c r="M183" s="18"/>
      <c r="P183" s="19"/>
      <c r="Q183" s="18"/>
      <c r="R183" s="20"/>
    </row>
    <row r="184" spans="2:21">
      <c r="B184" s="43">
        <v>33.962428068474161</v>
      </c>
      <c r="C184" s="13">
        <v>0.1</v>
      </c>
      <c r="D184" s="13">
        <v>5</v>
      </c>
      <c r="E184" s="22">
        <f t="shared" ref="E184:E187" si="74">F184/B184</f>
        <v>0.98527784883366076</v>
      </c>
      <c r="F184" s="22">
        <f t="shared" ref="F184:F187" si="75">B184-C184*D184</f>
        <v>33.462428068474161</v>
      </c>
      <c r="G184" s="5">
        <v>0.97</v>
      </c>
      <c r="H184" s="22">
        <v>30.849436996427652</v>
      </c>
      <c r="I184" s="59">
        <f t="shared" ref="I184:I187" si="76">1000*(G184-1)*LN(E184)+H184</f>
        <v>31.294384923016679</v>
      </c>
      <c r="J184" s="59">
        <f t="shared" ref="J184:J187" si="77">H184-(1-E184)*1000*LN(G184)</f>
        <v>31.297862053424424</v>
      </c>
      <c r="K184" s="22">
        <f t="shared" ref="K184:K187" si="78">AVERAGE(I172,J172,I178,J178,I184,J184)</f>
        <v>31.221262793246353</v>
      </c>
      <c r="L184" s="22">
        <f t="shared" ref="L184:L187" si="79">STDEV(I172,J172,I178,J178,I184,J184)</f>
        <v>6.6940924592928996E-2</v>
      </c>
      <c r="M184" s="18"/>
      <c r="P184" s="19"/>
      <c r="Q184" s="18"/>
      <c r="R184" s="20"/>
    </row>
    <row r="185" spans="2:21">
      <c r="B185" s="43">
        <v>49.102981399192565</v>
      </c>
      <c r="C185" s="13">
        <v>0.1</v>
      </c>
      <c r="D185" s="13">
        <v>5</v>
      </c>
      <c r="E185" s="22">
        <f t="shared" si="74"/>
        <v>0.9898173189131807</v>
      </c>
      <c r="F185" s="22">
        <f t="shared" si="75"/>
        <v>48.602981399192565</v>
      </c>
      <c r="G185" s="5">
        <v>0.97</v>
      </c>
      <c r="H185" s="22">
        <v>30.906658604256311</v>
      </c>
      <c r="I185" s="59">
        <f t="shared" si="76"/>
        <v>31.213704981183479</v>
      </c>
      <c r="J185" s="59">
        <f t="shared" si="77"/>
        <v>31.216815000230358</v>
      </c>
      <c r="K185" s="22">
        <f t="shared" si="78"/>
        <v>31.163540809009305</v>
      </c>
      <c r="L185" s="22">
        <f t="shared" si="79"/>
        <v>4.6254709672579331E-2</v>
      </c>
      <c r="M185" s="18"/>
      <c r="P185" s="19"/>
      <c r="Q185" s="18"/>
      <c r="R185" s="20"/>
    </row>
    <row r="186" spans="2:21">
      <c r="B186" s="43">
        <v>99.110721775544164</v>
      </c>
      <c r="C186" s="13">
        <v>0.1</v>
      </c>
      <c r="D186" s="13">
        <v>5</v>
      </c>
      <c r="E186" s="22">
        <f t="shared" si="74"/>
        <v>0.99495513713307071</v>
      </c>
      <c r="F186" s="22">
        <f t="shared" si="75"/>
        <v>98.610721775544164</v>
      </c>
      <c r="G186" s="5">
        <v>0.97</v>
      </c>
      <c r="H186" s="22">
        <v>30.971422599639791</v>
      </c>
      <c r="I186" s="59">
        <f t="shared" si="76"/>
        <v>31.12315153409552</v>
      </c>
      <c r="J186" s="59">
        <f t="shared" si="77"/>
        <v>31.125085124435493</v>
      </c>
      <c r="K186" s="22">
        <f t="shared" si="78"/>
        <v>31.098527536017226</v>
      </c>
      <c r="L186" s="22">
        <f t="shared" si="79"/>
        <v>2.2892275733779523E-2</v>
      </c>
      <c r="M186" s="18"/>
      <c r="P186" s="19"/>
      <c r="Q186" s="18"/>
      <c r="R186" s="20"/>
    </row>
    <row r="187" spans="2:21">
      <c r="B187" s="56">
        <v>150.65089201476781</v>
      </c>
      <c r="C187" s="24">
        <v>0.1</v>
      </c>
      <c r="D187" s="24">
        <v>5</v>
      </c>
      <c r="E187" s="23">
        <f t="shared" si="74"/>
        <v>0.99668106844033166</v>
      </c>
      <c r="F187" s="23">
        <f t="shared" si="75"/>
        <v>150.15089201476781</v>
      </c>
      <c r="G187" s="25">
        <v>0.97</v>
      </c>
      <c r="H187" s="23">
        <v>30.993178567334969</v>
      </c>
      <c r="I187" s="60">
        <f t="shared" si="76"/>
        <v>31.092912110228426</v>
      </c>
      <c r="J187" s="60">
        <f t="shared" si="77"/>
        <v>31.094270592338454</v>
      </c>
      <c r="K187" s="23">
        <f t="shared" si="78"/>
        <v>31.076762793515744</v>
      </c>
      <c r="L187" s="23">
        <f t="shared" si="79"/>
        <v>1.505539204072249E-2</v>
      </c>
      <c r="M187" s="18"/>
      <c r="P187" s="19"/>
      <c r="Q187" s="18"/>
      <c r="R187" s="20"/>
      <c r="U187" s="21"/>
    </row>
    <row r="188" spans="2:21">
      <c r="B188" s="43">
        <v>4.9929984370721252</v>
      </c>
      <c r="C188" s="13">
        <v>0.5</v>
      </c>
      <c r="D188" s="13">
        <v>0.5</v>
      </c>
      <c r="E188" s="22">
        <f t="shared" si="64"/>
        <v>0.94992988618946994</v>
      </c>
      <c r="F188" s="22">
        <f t="shared" si="65"/>
        <v>4.7429984370721252</v>
      </c>
      <c r="G188" s="26">
        <v>0.98</v>
      </c>
      <c r="H188" s="13">
        <v>29.77</v>
      </c>
      <c r="I188" s="59">
        <f t="shared" si="66"/>
        <v>30.797342022445697</v>
      </c>
      <c r="J188" s="59">
        <f t="shared" si="67"/>
        <v>30.781551854669029</v>
      </c>
      <c r="L188" s="19"/>
      <c r="M188" s="18"/>
      <c r="P188" s="19"/>
      <c r="Q188" s="18"/>
      <c r="R188" s="20"/>
    </row>
    <row r="189" spans="2:21">
      <c r="B189" s="43">
        <v>10.991260727564306</v>
      </c>
      <c r="C189" s="13">
        <v>0.5</v>
      </c>
      <c r="D189" s="13">
        <v>0.5</v>
      </c>
      <c r="E189" s="22">
        <f t="shared" si="64"/>
        <v>0.97725465656791854</v>
      </c>
      <c r="F189" s="22">
        <f t="shared" si="65"/>
        <v>10.741260727564306</v>
      </c>
      <c r="G189" s="5">
        <v>0.98</v>
      </c>
      <c r="H189" s="22">
        <v>30.461588844039532</v>
      </c>
      <c r="I189" s="59">
        <f t="shared" si="66"/>
        <v>30.921749031027858</v>
      </c>
      <c r="J189" s="59">
        <f t="shared" si="67"/>
        <v>30.921106360234337</v>
      </c>
      <c r="L189" s="19"/>
      <c r="M189" s="18"/>
      <c r="P189" s="19"/>
      <c r="Q189" s="18"/>
      <c r="R189" s="20"/>
    </row>
    <row r="190" spans="2:21">
      <c r="B190" s="43">
        <v>33.962428068474161</v>
      </c>
      <c r="C190" s="13">
        <v>0.5</v>
      </c>
      <c r="D190" s="13">
        <v>0.5</v>
      </c>
      <c r="E190" s="22">
        <f t="shared" si="64"/>
        <v>0.99263892441683033</v>
      </c>
      <c r="F190" s="22">
        <f t="shared" si="65"/>
        <v>33.712428068474161</v>
      </c>
      <c r="G190" s="5">
        <v>0.98</v>
      </c>
      <c r="H190" s="22">
        <v>30.849436996427652</v>
      </c>
      <c r="I190" s="59">
        <f t="shared" si="66"/>
        <v>30.997203036282901</v>
      </c>
      <c r="J190" s="59">
        <f t="shared" si="67"/>
        <v>30.998150651976569</v>
      </c>
      <c r="L190" s="19"/>
      <c r="M190" s="18"/>
      <c r="P190" s="19"/>
      <c r="Q190" s="18"/>
      <c r="R190" s="20"/>
    </row>
    <row r="191" spans="2:21">
      <c r="B191" s="43">
        <v>49.102981399192565</v>
      </c>
      <c r="C191" s="13">
        <v>0.5</v>
      </c>
      <c r="D191" s="13">
        <v>0.5</v>
      </c>
      <c r="E191" s="22">
        <f t="shared" si="64"/>
        <v>0.99490865945659035</v>
      </c>
      <c r="F191" s="22">
        <f t="shared" si="65"/>
        <v>48.852981399192565</v>
      </c>
      <c r="G191" s="5">
        <v>0.98</v>
      </c>
      <c r="H191" s="22">
        <v>30.906658604256311</v>
      </c>
      <c r="I191" s="59">
        <f t="shared" si="66"/>
        <v>31.008745515826217</v>
      </c>
      <c r="J191" s="59">
        <f t="shared" si="67"/>
        <v>31.009517467108637</v>
      </c>
      <c r="L191" s="19"/>
      <c r="M191" s="18"/>
      <c r="P191" s="19"/>
      <c r="Q191" s="18"/>
      <c r="R191" s="20"/>
    </row>
    <row r="192" spans="2:21">
      <c r="B192" s="43">
        <v>99.110721775544164</v>
      </c>
      <c r="C192" s="13">
        <v>0.5</v>
      </c>
      <c r="D192" s="13">
        <v>0.5</v>
      </c>
      <c r="E192" s="22">
        <f t="shared" si="64"/>
        <v>0.99747756856653536</v>
      </c>
      <c r="F192" s="22">
        <f t="shared" si="65"/>
        <v>98.860721775544164</v>
      </c>
      <c r="G192" s="5">
        <v>0.98</v>
      </c>
      <c r="H192" s="22">
        <v>30.971422599639791</v>
      </c>
      <c r="I192" s="59">
        <f t="shared" si="66"/>
        <v>31.021934962111104</v>
      </c>
      <c r="J192" s="59">
        <f t="shared" si="67"/>
        <v>31.022382543618587</v>
      </c>
      <c r="L192" s="19"/>
      <c r="M192" s="18"/>
      <c r="P192" s="19"/>
      <c r="Q192" s="18"/>
      <c r="R192" s="20"/>
    </row>
    <row r="193" spans="2:21">
      <c r="B193" s="56">
        <v>150.65089201476781</v>
      </c>
      <c r="C193" s="24">
        <v>0.5</v>
      </c>
      <c r="D193" s="24">
        <v>0.5</v>
      </c>
      <c r="E193" s="23">
        <f t="shared" si="64"/>
        <v>0.99834053422016578</v>
      </c>
      <c r="F193" s="23">
        <f t="shared" si="65"/>
        <v>150.40089201476781</v>
      </c>
      <c r="G193" s="25">
        <v>0.98</v>
      </c>
      <c r="H193" s="23">
        <v>30.993178567334969</v>
      </c>
      <c r="I193" s="60">
        <f t="shared" si="66"/>
        <v>31.026395451702239</v>
      </c>
      <c r="J193" s="60">
        <f t="shared" si="67"/>
        <v>31.0267042687884</v>
      </c>
      <c r="L193" s="19"/>
      <c r="M193" s="18"/>
      <c r="P193" s="19"/>
      <c r="Q193" s="18"/>
      <c r="R193" s="20"/>
      <c r="U193" s="21"/>
    </row>
    <row r="194" spans="2:21">
      <c r="B194" s="43">
        <v>4.9929984370721252</v>
      </c>
      <c r="C194" s="13">
        <v>0.5</v>
      </c>
      <c r="D194" s="13">
        <v>0.5</v>
      </c>
      <c r="E194" s="22">
        <f t="shared" si="64"/>
        <v>0.94992988618946994</v>
      </c>
      <c r="F194" s="22">
        <f t="shared" si="65"/>
        <v>4.7429984370721252</v>
      </c>
      <c r="G194" s="5">
        <v>0.97499999999999998</v>
      </c>
      <c r="H194" s="13">
        <v>29.77</v>
      </c>
      <c r="I194" s="59">
        <f t="shared" si="66"/>
        <v>31.054177528057121</v>
      </c>
      <c r="J194" s="59">
        <f t="shared" si="67"/>
        <v>31.037665527206542</v>
      </c>
      <c r="L194" s="19"/>
      <c r="M194" s="18"/>
      <c r="P194" s="19"/>
      <c r="Q194" s="18"/>
      <c r="R194" s="20"/>
    </row>
    <row r="195" spans="2:21">
      <c r="B195" s="43">
        <v>10.991260727564306</v>
      </c>
      <c r="C195" s="13">
        <v>0.5</v>
      </c>
      <c r="D195" s="13">
        <v>0.5</v>
      </c>
      <c r="E195" s="22">
        <f t="shared" si="64"/>
        <v>0.97725465656791854</v>
      </c>
      <c r="F195" s="22">
        <f t="shared" si="65"/>
        <v>10.741260727564306</v>
      </c>
      <c r="G195" s="5">
        <v>0.97499999999999998</v>
      </c>
      <c r="H195" s="22">
        <v>30.461588844039532</v>
      </c>
      <c r="I195" s="59">
        <f t="shared" si="66"/>
        <v>31.036789077774941</v>
      </c>
      <c r="J195" s="59">
        <f t="shared" si="67"/>
        <v>31.037451081589701</v>
      </c>
      <c r="L195" s="19"/>
      <c r="M195" s="18"/>
      <c r="P195" s="19"/>
      <c r="Q195" s="18"/>
      <c r="R195" s="20"/>
    </row>
    <row r="196" spans="2:21">
      <c r="B196" s="43">
        <v>33.962428068474161</v>
      </c>
      <c r="C196" s="13">
        <v>0.5</v>
      </c>
      <c r="D196" s="13">
        <v>0.5</v>
      </c>
      <c r="E196" s="22">
        <f t="shared" si="64"/>
        <v>0.99263892441683033</v>
      </c>
      <c r="F196" s="22">
        <f t="shared" si="65"/>
        <v>33.712428068474161</v>
      </c>
      <c r="G196" s="5">
        <v>0.97499999999999998</v>
      </c>
      <c r="H196" s="22">
        <v>30.849436996427652</v>
      </c>
      <c r="I196" s="59">
        <f t="shared" si="66"/>
        <v>31.034144546246715</v>
      </c>
      <c r="J196" s="59">
        <f t="shared" si="67"/>
        <v>31.035803294600186</v>
      </c>
      <c r="L196" s="19"/>
      <c r="M196" s="18"/>
      <c r="P196" s="19"/>
      <c r="Q196" s="18"/>
      <c r="R196" s="20"/>
    </row>
    <row r="197" spans="2:21">
      <c r="B197" s="43">
        <v>49.102981399192565</v>
      </c>
      <c r="C197" s="13">
        <v>0.5</v>
      </c>
      <c r="D197" s="13">
        <v>0.5</v>
      </c>
      <c r="E197" s="22">
        <f t="shared" si="64"/>
        <v>0.99490865945659035</v>
      </c>
      <c r="F197" s="22">
        <f t="shared" si="65"/>
        <v>48.852981399192565</v>
      </c>
      <c r="G197" s="5">
        <v>0.97499999999999998</v>
      </c>
      <c r="H197" s="22">
        <v>30.906658604256311</v>
      </c>
      <c r="I197" s="59">
        <f t="shared" si="66"/>
        <v>31.034267243718691</v>
      </c>
      <c r="J197" s="59">
        <f t="shared" si="67"/>
        <v>31.035560186516985</v>
      </c>
      <c r="L197" s="19"/>
      <c r="M197" s="18"/>
      <c r="P197" s="19"/>
      <c r="Q197" s="18"/>
      <c r="R197" s="20"/>
    </row>
    <row r="198" spans="2:21">
      <c r="B198" s="43">
        <v>99.110721775544164</v>
      </c>
      <c r="C198" s="13">
        <v>0.5</v>
      </c>
      <c r="D198" s="13">
        <v>0.5</v>
      </c>
      <c r="E198" s="22">
        <f t="shared" si="64"/>
        <v>0.99747756856653536</v>
      </c>
      <c r="F198" s="22">
        <f t="shared" si="65"/>
        <v>98.860721775544164</v>
      </c>
      <c r="G198" s="5">
        <v>0.97499999999999998</v>
      </c>
      <c r="H198" s="22">
        <v>30.971422599639791</v>
      </c>
      <c r="I198" s="59">
        <f t="shared" si="66"/>
        <v>31.034563052728934</v>
      </c>
      <c r="J198" s="59">
        <f t="shared" si="67"/>
        <v>31.035285034325785</v>
      </c>
      <c r="L198" s="19"/>
      <c r="M198" s="18"/>
      <c r="P198" s="19"/>
      <c r="Q198" s="18"/>
      <c r="R198" s="20"/>
    </row>
    <row r="199" spans="2:21">
      <c r="B199" s="56">
        <v>150.65089201476781</v>
      </c>
      <c r="C199" s="24">
        <v>0.5</v>
      </c>
      <c r="D199" s="24">
        <v>0.5</v>
      </c>
      <c r="E199" s="23">
        <f t="shared" si="64"/>
        <v>0.99834053422016578</v>
      </c>
      <c r="F199" s="23">
        <f t="shared" si="65"/>
        <v>150.40089201476781</v>
      </c>
      <c r="G199" s="25">
        <v>0.97499999999999998</v>
      </c>
      <c r="H199" s="23">
        <v>30.993178567334969</v>
      </c>
      <c r="I199" s="60">
        <f t="shared" si="66"/>
        <v>31.034699672794059</v>
      </c>
      <c r="J199" s="60">
        <f t="shared" si="67"/>
        <v>31.035192603305312</v>
      </c>
      <c r="L199" s="19"/>
      <c r="M199" s="18"/>
      <c r="P199" s="19"/>
      <c r="Q199" s="18"/>
      <c r="R199" s="20"/>
      <c r="U199" s="21"/>
    </row>
    <row r="200" spans="2:21">
      <c r="B200" s="43">
        <v>4.9929984370721252</v>
      </c>
      <c r="C200" s="13">
        <v>0.5</v>
      </c>
      <c r="D200" s="13">
        <v>0.5</v>
      </c>
      <c r="E200" s="22">
        <f t="shared" ref="E200:E205" si="80">F200/B200</f>
        <v>0.94992988618946994</v>
      </c>
      <c r="F200" s="22">
        <f t="shared" ref="F200:F205" si="81">B200-C200*D200</f>
        <v>4.7429984370721252</v>
      </c>
      <c r="G200" s="5">
        <v>0.97</v>
      </c>
      <c r="H200" s="13">
        <v>29.77</v>
      </c>
      <c r="I200" s="59">
        <f t="shared" ref="I200:I205" si="82">1000*(G200-1)*LN(E200)+H200</f>
        <v>31.311013033668548</v>
      </c>
      <c r="J200" s="59">
        <f t="shared" ref="J200:J205" si="83">H200-(1-E200)*1000*LN(G200)</f>
        <v>31.295095985337905</v>
      </c>
      <c r="K200" s="22">
        <f>AVERAGE(I188,J188,I194,J194,I200,J200)</f>
        <v>31.046140991897474</v>
      </c>
      <c r="L200" s="22">
        <f>STDEV(I188,J188,I194,J194,I200,J200)</f>
        <v>0.22986106474374218</v>
      </c>
      <c r="M200" s="18"/>
      <c r="P200" s="19"/>
      <c r="Q200" s="18"/>
      <c r="R200" s="20"/>
    </row>
    <row r="201" spans="2:21">
      <c r="B201" s="43">
        <v>10.991260727564306</v>
      </c>
      <c r="C201" s="13">
        <v>0.5</v>
      </c>
      <c r="D201" s="13">
        <v>0.5</v>
      </c>
      <c r="E201" s="22">
        <f t="shared" si="80"/>
        <v>0.97725465656791854</v>
      </c>
      <c r="F201" s="22">
        <f t="shared" si="81"/>
        <v>10.741260727564306</v>
      </c>
      <c r="G201" s="5">
        <v>0.97</v>
      </c>
      <c r="H201" s="22">
        <v>30.461588844039532</v>
      </c>
      <c r="I201" s="59">
        <f t="shared" si="82"/>
        <v>31.15182912452202</v>
      </c>
      <c r="J201" s="59">
        <f t="shared" si="83"/>
        <v>31.154393978948256</v>
      </c>
      <c r="K201" s="22">
        <f>AVERAGE(I189,J189,I195,J195,I201,J201)</f>
        <v>31.037219775682853</v>
      </c>
      <c r="L201" s="22">
        <f>STDEV(I189,J189,I195,J195,I201,J201)</f>
        <v>0.10361578438985961</v>
      </c>
      <c r="M201" s="18"/>
      <c r="P201" s="19"/>
      <c r="Q201" s="18"/>
      <c r="R201" s="20"/>
    </row>
    <row r="202" spans="2:21">
      <c r="B202" s="43">
        <v>33.962428068474161</v>
      </c>
      <c r="C202" s="13">
        <v>0.5</v>
      </c>
      <c r="D202" s="13">
        <v>0.5</v>
      </c>
      <c r="E202" s="22">
        <f t="shared" si="80"/>
        <v>0.99263892441683033</v>
      </c>
      <c r="F202" s="22">
        <f t="shared" si="81"/>
        <v>33.712428068474161</v>
      </c>
      <c r="G202" s="5">
        <v>0.97</v>
      </c>
      <c r="H202" s="22">
        <v>30.849436996427652</v>
      </c>
      <c r="I202" s="59">
        <f t="shared" si="82"/>
        <v>31.071086056210529</v>
      </c>
      <c r="J202" s="59">
        <f t="shared" si="83"/>
        <v>31.07364952492604</v>
      </c>
      <c r="K202" s="22">
        <f t="shared" ref="K202:K205" si="84">AVERAGE(I190,J190,I196,J196,I202,J202)</f>
        <v>31.035006185040487</v>
      </c>
      <c r="L202" s="22">
        <f t="shared" ref="L202:L205" si="85">STDEV(I190,J190,I196,J196,I202,J202)</f>
        <v>3.3418111854597608E-2</v>
      </c>
      <c r="M202" s="18"/>
      <c r="P202" s="19"/>
      <c r="Q202" s="18"/>
      <c r="R202" s="20"/>
    </row>
    <row r="203" spans="2:21">
      <c r="B203" s="43">
        <v>49.102981399192565</v>
      </c>
      <c r="C203" s="13">
        <v>0.5</v>
      </c>
      <c r="D203" s="13">
        <v>0.5</v>
      </c>
      <c r="E203" s="22">
        <f t="shared" si="80"/>
        <v>0.99490865945659035</v>
      </c>
      <c r="F203" s="22">
        <f t="shared" si="81"/>
        <v>48.852981399192565</v>
      </c>
      <c r="G203" s="5">
        <v>0.97</v>
      </c>
      <c r="H203" s="22">
        <v>30.906658604256311</v>
      </c>
      <c r="I203" s="59">
        <f t="shared" si="82"/>
        <v>31.059788971611169</v>
      </c>
      <c r="J203" s="59">
        <f t="shared" si="83"/>
        <v>31.061736802243335</v>
      </c>
      <c r="K203" s="22">
        <f t="shared" si="84"/>
        <v>31.03493603117084</v>
      </c>
      <c r="L203" s="22">
        <f t="shared" si="85"/>
        <v>2.3103390738869394E-2</v>
      </c>
      <c r="M203" s="18"/>
      <c r="P203" s="19"/>
      <c r="Q203" s="18"/>
      <c r="R203" s="20"/>
    </row>
    <row r="204" spans="2:21">
      <c r="B204" s="43">
        <v>99.110721775544164</v>
      </c>
      <c r="C204" s="13">
        <v>0.5</v>
      </c>
      <c r="D204" s="13">
        <v>0.5</v>
      </c>
      <c r="E204" s="22">
        <f t="shared" si="80"/>
        <v>0.99747756856653536</v>
      </c>
      <c r="F204" s="22">
        <f t="shared" si="81"/>
        <v>98.860721775544164</v>
      </c>
      <c r="G204" s="5">
        <v>0.97</v>
      </c>
      <c r="H204" s="22">
        <v>30.971422599639791</v>
      </c>
      <c r="I204" s="59">
        <f t="shared" si="82"/>
        <v>31.047191143346762</v>
      </c>
      <c r="J204" s="59">
        <f t="shared" si="83"/>
        <v>31.04825386203764</v>
      </c>
      <c r="K204" s="22">
        <f t="shared" si="84"/>
        <v>31.034935099694803</v>
      </c>
      <c r="L204" s="22">
        <f t="shared" si="85"/>
        <v>1.1440552003956231E-2</v>
      </c>
      <c r="M204" s="18"/>
      <c r="P204" s="19"/>
      <c r="Q204" s="18"/>
      <c r="R204" s="20"/>
    </row>
    <row r="205" spans="2:21">
      <c r="B205" s="56">
        <v>150.65089201476781</v>
      </c>
      <c r="C205" s="24">
        <v>0.5</v>
      </c>
      <c r="D205" s="24">
        <v>0.5</v>
      </c>
      <c r="E205" s="23">
        <f t="shared" si="80"/>
        <v>0.99834053422016578</v>
      </c>
      <c r="F205" s="23">
        <f t="shared" si="81"/>
        <v>150.40089201476781</v>
      </c>
      <c r="G205" s="25">
        <v>0.97</v>
      </c>
      <c r="H205" s="23">
        <v>30.993178567334969</v>
      </c>
      <c r="I205" s="60">
        <f t="shared" si="82"/>
        <v>31.043003893885874</v>
      </c>
      <c r="J205" s="60">
        <f t="shared" si="83"/>
        <v>31.043724579836713</v>
      </c>
      <c r="K205" s="23">
        <f t="shared" si="84"/>
        <v>31.034953411718764</v>
      </c>
      <c r="L205" s="23">
        <f t="shared" si="85"/>
        <v>7.525321096980302E-3</v>
      </c>
      <c r="M205" s="18"/>
      <c r="P205" s="19"/>
      <c r="Q205" s="18"/>
      <c r="R205" s="20"/>
      <c r="U205" s="21"/>
    </row>
    <row r="206" spans="2:21">
      <c r="B206" s="43">
        <v>4.9929984370721252</v>
      </c>
      <c r="C206" s="13">
        <v>0.5</v>
      </c>
      <c r="D206" s="13">
        <v>1</v>
      </c>
      <c r="E206" s="22">
        <f t="shared" si="64"/>
        <v>0.89985977237893988</v>
      </c>
      <c r="F206" s="22">
        <f t="shared" si="65"/>
        <v>4.4929984370721252</v>
      </c>
      <c r="G206" s="26">
        <v>0.98</v>
      </c>
      <c r="H206" s="13">
        <v>29.77</v>
      </c>
      <c r="I206" s="59">
        <f t="shared" si="66"/>
        <v>31.880326725301426</v>
      </c>
      <c r="J206" s="59">
        <f t="shared" si="67"/>
        <v>31.793103709338055</v>
      </c>
      <c r="L206" s="19"/>
      <c r="M206" s="18"/>
      <c r="P206" s="19"/>
      <c r="Q206" s="18"/>
      <c r="R206" s="20"/>
    </row>
    <row r="207" spans="2:21">
      <c r="B207" s="43">
        <v>10.991260727564306</v>
      </c>
      <c r="C207" s="13">
        <v>0.5</v>
      </c>
      <c r="D207" s="13">
        <v>1</v>
      </c>
      <c r="E207" s="22">
        <f t="shared" si="64"/>
        <v>0.95450931313583698</v>
      </c>
      <c r="F207" s="22">
        <f t="shared" si="65"/>
        <v>10.491260727564306</v>
      </c>
      <c r="G207" s="5">
        <v>0.98</v>
      </c>
      <c r="H207" s="22">
        <v>30.461588844039532</v>
      </c>
      <c r="I207" s="59">
        <f t="shared" si="66"/>
        <v>31.39274641965585</v>
      </c>
      <c r="J207" s="59">
        <f t="shared" si="67"/>
        <v>31.380623876429144</v>
      </c>
      <c r="L207" s="19"/>
      <c r="M207" s="18"/>
      <c r="P207" s="19"/>
      <c r="Q207" s="18"/>
      <c r="R207" s="20"/>
    </row>
    <row r="208" spans="2:21">
      <c r="B208" s="43">
        <v>33.962428068474161</v>
      </c>
      <c r="C208" s="13">
        <v>0.5</v>
      </c>
      <c r="D208" s="13">
        <v>1</v>
      </c>
      <c r="E208" s="22">
        <f t="shared" si="64"/>
        <v>0.98527784883366076</v>
      </c>
      <c r="F208" s="22">
        <f t="shared" si="65"/>
        <v>33.462428068474161</v>
      </c>
      <c r="G208" s="5">
        <v>0.98</v>
      </c>
      <c r="H208" s="22">
        <v>30.849436996427652</v>
      </c>
      <c r="I208" s="59">
        <f t="shared" si="66"/>
        <v>31.146068947487006</v>
      </c>
      <c r="J208" s="59">
        <f t="shared" si="67"/>
        <v>31.146864307525483</v>
      </c>
      <c r="L208" s="19"/>
      <c r="M208" s="18"/>
      <c r="P208" s="19"/>
      <c r="Q208" s="18"/>
      <c r="R208" s="20"/>
    </row>
    <row r="209" spans="2:21">
      <c r="B209" s="43">
        <v>49.102981399192565</v>
      </c>
      <c r="C209" s="13">
        <v>0.5</v>
      </c>
      <c r="D209" s="13">
        <v>1</v>
      </c>
      <c r="E209" s="22">
        <f t="shared" si="64"/>
        <v>0.9898173189131807</v>
      </c>
      <c r="F209" s="22">
        <f t="shared" si="65"/>
        <v>48.602981399192565</v>
      </c>
      <c r="G209" s="5">
        <v>0.98</v>
      </c>
      <c r="H209" s="22">
        <v>30.906658604256311</v>
      </c>
      <c r="I209" s="59">
        <f t="shared" si="66"/>
        <v>31.111356188874424</v>
      </c>
      <c r="J209" s="59">
        <f t="shared" si="67"/>
        <v>31.112376329960963</v>
      </c>
      <c r="L209" s="19"/>
      <c r="M209" s="18"/>
      <c r="P209" s="19"/>
      <c r="Q209" s="18"/>
      <c r="R209" s="20"/>
    </row>
    <row r="210" spans="2:21">
      <c r="B210" s="43">
        <v>99.110721775544164</v>
      </c>
      <c r="C210" s="13">
        <v>0.5</v>
      </c>
      <c r="D210" s="13">
        <v>1</v>
      </c>
      <c r="E210" s="22">
        <f t="shared" si="64"/>
        <v>0.99495513713307071</v>
      </c>
      <c r="F210" s="22">
        <f t="shared" si="65"/>
        <v>98.610721775544164</v>
      </c>
      <c r="G210" s="5">
        <v>0.98</v>
      </c>
      <c r="H210" s="22">
        <v>30.971422599639791</v>
      </c>
      <c r="I210" s="59">
        <f t="shared" si="66"/>
        <v>31.072575222610276</v>
      </c>
      <c r="J210" s="59">
        <f t="shared" si="67"/>
        <v>31.073342487597387</v>
      </c>
      <c r="L210" s="19"/>
      <c r="M210" s="18"/>
      <c r="P210" s="19"/>
      <c r="Q210" s="18"/>
      <c r="R210" s="20"/>
    </row>
    <row r="211" spans="2:21">
      <c r="B211" s="56">
        <v>150.65089201476781</v>
      </c>
      <c r="C211" s="24">
        <v>0.5</v>
      </c>
      <c r="D211" s="24">
        <v>1</v>
      </c>
      <c r="E211" s="23">
        <f t="shared" si="64"/>
        <v>0.99668106844033166</v>
      </c>
      <c r="F211" s="23">
        <f t="shared" si="65"/>
        <v>150.15089201476781</v>
      </c>
      <c r="G211" s="25">
        <v>0.98</v>
      </c>
      <c r="H211" s="23">
        <v>30.993178567334969</v>
      </c>
      <c r="I211" s="60">
        <f t="shared" si="66"/>
        <v>31.059667595930605</v>
      </c>
      <c r="J211" s="60">
        <f t="shared" si="67"/>
        <v>31.060229970241828</v>
      </c>
      <c r="L211" s="19"/>
      <c r="M211" s="18"/>
      <c r="P211" s="19"/>
      <c r="Q211" s="18"/>
      <c r="R211" s="20"/>
      <c r="U211" s="21"/>
    </row>
    <row r="212" spans="2:21">
      <c r="B212" s="43">
        <v>4.9929984370721252</v>
      </c>
      <c r="C212" s="13">
        <v>0.5</v>
      </c>
      <c r="D212" s="13">
        <v>1</v>
      </c>
      <c r="E212" s="22">
        <f t="shared" si="64"/>
        <v>0.89985977237893988</v>
      </c>
      <c r="F212" s="22">
        <f t="shared" si="65"/>
        <v>4.4929984370721252</v>
      </c>
      <c r="G212" s="5">
        <v>0.97499999999999998</v>
      </c>
      <c r="H212" s="13">
        <v>29.77</v>
      </c>
      <c r="I212" s="59">
        <f t="shared" si="66"/>
        <v>32.407908406626781</v>
      </c>
      <c r="J212" s="59">
        <f t="shared" si="67"/>
        <v>32.305331054413081</v>
      </c>
      <c r="L212" s="19"/>
      <c r="M212" s="18"/>
      <c r="P212" s="19"/>
      <c r="Q212" s="18"/>
      <c r="R212" s="20"/>
    </row>
    <row r="213" spans="2:21">
      <c r="B213" s="43">
        <v>10.991260727564306</v>
      </c>
      <c r="C213" s="13">
        <v>0.5</v>
      </c>
      <c r="D213" s="13">
        <v>1</v>
      </c>
      <c r="E213" s="22">
        <f t="shared" si="64"/>
        <v>0.95450931313583698</v>
      </c>
      <c r="F213" s="22">
        <f t="shared" si="65"/>
        <v>10.491260727564306</v>
      </c>
      <c r="G213" s="5">
        <v>0.97499999999999998</v>
      </c>
      <c r="H213" s="22">
        <v>30.461588844039532</v>
      </c>
      <c r="I213" s="59">
        <f t="shared" si="66"/>
        <v>31.625535813559932</v>
      </c>
      <c r="J213" s="59">
        <f t="shared" si="67"/>
        <v>31.61331331913987</v>
      </c>
      <c r="L213" s="19"/>
      <c r="M213" s="18"/>
      <c r="P213" s="19"/>
      <c r="Q213" s="18"/>
      <c r="R213" s="20"/>
    </row>
    <row r="214" spans="2:21">
      <c r="B214" s="43">
        <v>33.962428068474161</v>
      </c>
      <c r="C214" s="13">
        <v>0.5</v>
      </c>
      <c r="D214" s="13">
        <v>1</v>
      </c>
      <c r="E214" s="22">
        <f t="shared" si="64"/>
        <v>0.98527784883366076</v>
      </c>
      <c r="F214" s="22">
        <f t="shared" si="65"/>
        <v>33.462428068474161</v>
      </c>
      <c r="G214" s="5">
        <v>0.97499999999999998</v>
      </c>
      <c r="H214" s="22">
        <v>30.849436996427652</v>
      </c>
      <c r="I214" s="59">
        <f t="shared" si="66"/>
        <v>31.220226935251844</v>
      </c>
      <c r="J214" s="59">
        <f t="shared" si="67"/>
        <v>31.222169592772719</v>
      </c>
      <c r="L214" s="19"/>
      <c r="M214" s="18"/>
      <c r="P214" s="19"/>
      <c r="Q214" s="18"/>
      <c r="R214" s="20"/>
    </row>
    <row r="215" spans="2:21">
      <c r="B215" s="43">
        <v>49.102981399192565</v>
      </c>
      <c r="C215" s="13">
        <v>0.5</v>
      </c>
      <c r="D215" s="13">
        <v>1</v>
      </c>
      <c r="E215" s="22">
        <f t="shared" si="64"/>
        <v>0.9898173189131807</v>
      </c>
      <c r="F215" s="22">
        <f t="shared" si="65"/>
        <v>48.602981399192565</v>
      </c>
      <c r="G215" s="5">
        <v>0.97499999999999998</v>
      </c>
      <c r="H215" s="22">
        <v>30.906658604256311</v>
      </c>
      <c r="I215" s="59">
        <f t="shared" si="66"/>
        <v>31.16253058502895</v>
      </c>
      <c r="J215" s="59">
        <f t="shared" si="67"/>
        <v>31.164461768777663</v>
      </c>
      <c r="L215" s="19"/>
      <c r="M215" s="18"/>
      <c r="P215" s="19"/>
      <c r="Q215" s="18"/>
      <c r="R215" s="20"/>
    </row>
    <row r="216" spans="2:21">
      <c r="B216" s="43">
        <v>99.110721775544164</v>
      </c>
      <c r="C216" s="13">
        <v>0.5</v>
      </c>
      <c r="D216" s="13">
        <v>1</v>
      </c>
      <c r="E216" s="22">
        <f t="shared" si="64"/>
        <v>0.99495513713307071</v>
      </c>
      <c r="F216" s="22">
        <f t="shared" si="65"/>
        <v>98.610721775544164</v>
      </c>
      <c r="G216" s="5">
        <v>0.97499999999999998</v>
      </c>
      <c r="H216" s="22">
        <v>30.971422599639791</v>
      </c>
      <c r="I216" s="59">
        <f t="shared" si="66"/>
        <v>31.097863378352898</v>
      </c>
      <c r="J216" s="59">
        <f t="shared" si="67"/>
        <v>31.099147469011779</v>
      </c>
      <c r="L216" s="19"/>
      <c r="M216" s="18"/>
      <c r="P216" s="19"/>
      <c r="Q216" s="18"/>
      <c r="R216" s="20"/>
    </row>
    <row r="217" spans="2:21" ht="18" customHeight="1">
      <c r="B217" s="56">
        <v>150.65089201476781</v>
      </c>
      <c r="C217" s="24">
        <v>0.5</v>
      </c>
      <c r="D217" s="24">
        <v>1</v>
      </c>
      <c r="E217" s="23">
        <f t="shared" si="64"/>
        <v>0.99668106844033166</v>
      </c>
      <c r="F217" s="23">
        <f t="shared" si="65"/>
        <v>150.15089201476781</v>
      </c>
      <c r="G217" s="25">
        <v>0.97499999999999998</v>
      </c>
      <c r="H217" s="23">
        <v>30.993178567334969</v>
      </c>
      <c r="I217" s="60">
        <f t="shared" si="66"/>
        <v>31.076289853079516</v>
      </c>
      <c r="J217" s="60">
        <f t="shared" si="67"/>
        <v>31.077206639275651</v>
      </c>
      <c r="L217" s="19"/>
      <c r="M217" s="18"/>
      <c r="P217" s="19"/>
      <c r="Q217" s="18"/>
      <c r="R217" s="20"/>
      <c r="U217" s="21"/>
    </row>
    <row r="218" spans="2:21">
      <c r="B218" s="43">
        <v>4.9929984370721252</v>
      </c>
      <c r="C218" s="13">
        <v>0.5</v>
      </c>
      <c r="D218" s="13">
        <v>1</v>
      </c>
      <c r="E218" s="22">
        <f t="shared" ref="E218:E223" si="86">F218/B218</f>
        <v>0.89985977237893988</v>
      </c>
      <c r="F218" s="22">
        <f t="shared" ref="F218:F223" si="87">B218-C218*D218</f>
        <v>4.4929984370721252</v>
      </c>
      <c r="G218" s="5">
        <v>0.97</v>
      </c>
      <c r="H218" s="13">
        <v>29.77</v>
      </c>
      <c r="I218" s="59">
        <f t="shared" ref="I218:I223" si="88">1000*(G218-1)*LN(E218)+H218</f>
        <v>32.93549008795214</v>
      </c>
      <c r="J218" s="59">
        <f t="shared" ref="J218:J223" si="89">H218-(1-E218)*1000*LN(G218)</f>
        <v>32.820191970675815</v>
      </c>
      <c r="K218" s="22">
        <f>AVERAGE(I206,J206,I212,J212,I218,J218)</f>
        <v>32.357058659051212</v>
      </c>
      <c r="L218" s="22">
        <f>STDEV(I206,J206,I212,J212,I218,J218)</f>
        <v>0.4689680897778904</v>
      </c>
      <c r="M218" s="18"/>
      <c r="P218" s="19"/>
      <c r="Q218" s="18"/>
      <c r="R218" s="20"/>
    </row>
    <row r="219" spans="2:21">
      <c r="B219" s="43">
        <v>10.991260727564306</v>
      </c>
      <c r="C219" s="13">
        <v>0.5</v>
      </c>
      <c r="D219" s="13">
        <v>1</v>
      </c>
      <c r="E219" s="22">
        <f t="shared" si="86"/>
        <v>0.95450931313583698</v>
      </c>
      <c r="F219" s="22">
        <f t="shared" si="87"/>
        <v>10.491260727564306</v>
      </c>
      <c r="G219" s="5">
        <v>0.97</v>
      </c>
      <c r="H219" s="22">
        <v>30.461588844039532</v>
      </c>
      <c r="I219" s="59">
        <f t="shared" si="88"/>
        <v>31.858325207464009</v>
      </c>
      <c r="J219" s="59">
        <f t="shared" si="89"/>
        <v>31.847199113856981</v>
      </c>
      <c r="K219" s="22">
        <f>AVERAGE(I207,J207,I213,J213,I219,J219)</f>
        <v>31.619623958350967</v>
      </c>
      <c r="L219" s="22">
        <f>STDEV(I207,J207,I213,J213,I219,J219)</f>
        <v>0.20853679227127739</v>
      </c>
      <c r="M219" s="18"/>
      <c r="P219" s="19"/>
      <c r="Q219" s="18"/>
      <c r="R219" s="20"/>
    </row>
    <row r="220" spans="2:21">
      <c r="B220" s="43">
        <v>33.962428068474161</v>
      </c>
      <c r="C220" s="13">
        <v>0.5</v>
      </c>
      <c r="D220" s="13">
        <v>1</v>
      </c>
      <c r="E220" s="22">
        <f t="shared" si="86"/>
        <v>0.98527784883366076</v>
      </c>
      <c r="F220" s="22">
        <f t="shared" si="87"/>
        <v>33.462428068474161</v>
      </c>
      <c r="G220" s="5">
        <v>0.97</v>
      </c>
      <c r="H220" s="22">
        <v>30.849436996427652</v>
      </c>
      <c r="I220" s="59">
        <f t="shared" si="88"/>
        <v>31.294384923016679</v>
      </c>
      <c r="J220" s="59">
        <f t="shared" si="89"/>
        <v>31.297862053424424</v>
      </c>
      <c r="K220" s="22">
        <f t="shared" ref="K220:K223" si="90">AVERAGE(I208,J208,I214,J214,I220,J220)</f>
        <v>31.221262793246353</v>
      </c>
      <c r="L220" s="22">
        <f t="shared" ref="L220:L223" si="91">STDEV(I208,J208,I214,J214,I220,J220)</f>
        <v>6.6940924592928996E-2</v>
      </c>
      <c r="M220" s="18"/>
      <c r="P220" s="19"/>
      <c r="Q220" s="18"/>
      <c r="R220" s="20"/>
    </row>
    <row r="221" spans="2:21">
      <c r="B221" s="43">
        <v>49.102981399192565</v>
      </c>
      <c r="C221" s="13">
        <v>0.5</v>
      </c>
      <c r="D221" s="13">
        <v>1</v>
      </c>
      <c r="E221" s="22">
        <f t="shared" si="86"/>
        <v>0.9898173189131807</v>
      </c>
      <c r="F221" s="22">
        <f t="shared" si="87"/>
        <v>48.602981399192565</v>
      </c>
      <c r="G221" s="5">
        <v>0.97</v>
      </c>
      <c r="H221" s="22">
        <v>30.906658604256311</v>
      </c>
      <c r="I221" s="59">
        <f t="shared" si="88"/>
        <v>31.213704981183479</v>
      </c>
      <c r="J221" s="59">
        <f t="shared" si="89"/>
        <v>31.216815000230358</v>
      </c>
      <c r="K221" s="22">
        <f t="shared" si="90"/>
        <v>31.163540809009305</v>
      </c>
      <c r="L221" s="22">
        <f t="shared" si="91"/>
        <v>4.6254709672579331E-2</v>
      </c>
      <c r="M221" s="18"/>
      <c r="P221" s="19"/>
      <c r="Q221" s="18"/>
      <c r="R221" s="20"/>
    </row>
    <row r="222" spans="2:21">
      <c r="B222" s="43">
        <v>99.110721775544164</v>
      </c>
      <c r="C222" s="13">
        <v>0.5</v>
      </c>
      <c r="D222" s="13">
        <v>1</v>
      </c>
      <c r="E222" s="22">
        <f t="shared" si="86"/>
        <v>0.99495513713307071</v>
      </c>
      <c r="F222" s="22">
        <f t="shared" si="87"/>
        <v>98.610721775544164</v>
      </c>
      <c r="G222" s="5">
        <v>0.97</v>
      </c>
      <c r="H222" s="22">
        <v>30.971422599639791</v>
      </c>
      <c r="I222" s="59">
        <f t="shared" si="88"/>
        <v>31.12315153409552</v>
      </c>
      <c r="J222" s="59">
        <f t="shared" si="89"/>
        <v>31.125085124435493</v>
      </c>
      <c r="K222" s="22">
        <f t="shared" si="90"/>
        <v>31.098527536017226</v>
      </c>
      <c r="L222" s="22">
        <f t="shared" si="91"/>
        <v>2.2892275733779523E-2</v>
      </c>
      <c r="M222" s="18"/>
      <c r="P222" s="19"/>
      <c r="Q222" s="18"/>
      <c r="R222" s="20"/>
    </row>
    <row r="223" spans="2:21">
      <c r="B223" s="56">
        <v>150.65089201476781</v>
      </c>
      <c r="C223" s="24">
        <v>0.5</v>
      </c>
      <c r="D223" s="24">
        <v>1</v>
      </c>
      <c r="E223" s="23">
        <f t="shared" si="86"/>
        <v>0.99668106844033166</v>
      </c>
      <c r="F223" s="23">
        <f t="shared" si="87"/>
        <v>150.15089201476781</v>
      </c>
      <c r="G223" s="25">
        <v>0.97</v>
      </c>
      <c r="H223" s="23">
        <v>30.993178567334969</v>
      </c>
      <c r="I223" s="60">
        <f t="shared" si="88"/>
        <v>31.092912110228426</v>
      </c>
      <c r="J223" s="60">
        <f t="shared" si="89"/>
        <v>31.094270592338454</v>
      </c>
      <c r="K223" s="23">
        <f t="shared" si="90"/>
        <v>31.076762793515744</v>
      </c>
      <c r="L223" s="23">
        <f t="shared" si="91"/>
        <v>1.505539204072249E-2</v>
      </c>
      <c r="M223" s="18"/>
      <c r="P223" s="19"/>
      <c r="Q223" s="18"/>
      <c r="R223" s="20"/>
      <c r="U223" s="21"/>
    </row>
    <row r="224" spans="2:21">
      <c r="B224" s="43">
        <v>4.9929984370721252</v>
      </c>
      <c r="C224" s="13">
        <v>0.5</v>
      </c>
      <c r="D224" s="13">
        <v>2</v>
      </c>
      <c r="E224" s="22">
        <f t="shared" si="64"/>
        <v>0.79971954475787976</v>
      </c>
      <c r="F224" s="22">
        <f t="shared" si="65"/>
        <v>3.9929984370721252</v>
      </c>
      <c r="G224" s="26">
        <v>0.98</v>
      </c>
      <c r="H224" s="13">
        <v>29.77</v>
      </c>
      <c r="I224" s="59">
        <f t="shared" si="66"/>
        <v>34.239883636611118</v>
      </c>
      <c r="J224" s="59">
        <f t="shared" si="67"/>
        <v>33.816207418676115</v>
      </c>
      <c r="L224" s="19"/>
      <c r="M224" s="18"/>
      <c r="P224" s="19"/>
      <c r="Q224" s="18"/>
      <c r="R224" s="20"/>
    </row>
    <row r="225" spans="2:21">
      <c r="B225" s="43">
        <v>10.991260727564306</v>
      </c>
      <c r="C225" s="13">
        <v>0.5</v>
      </c>
      <c r="D225" s="13">
        <v>2</v>
      </c>
      <c r="E225" s="22">
        <f t="shared" si="64"/>
        <v>0.90901862627167407</v>
      </c>
      <c r="F225" s="22">
        <f t="shared" si="65"/>
        <v>9.9912607275643062</v>
      </c>
      <c r="G225" s="5">
        <v>0.98</v>
      </c>
      <c r="H225" s="22">
        <v>30.461588844039532</v>
      </c>
      <c r="I225" s="59">
        <f t="shared" si="66"/>
        <v>32.369382725372702</v>
      </c>
      <c r="J225" s="59">
        <f t="shared" si="67"/>
        <v>32.299658908818756</v>
      </c>
      <c r="L225" s="19"/>
      <c r="M225" s="18"/>
      <c r="P225" s="19"/>
      <c r="Q225" s="18"/>
      <c r="R225" s="20"/>
    </row>
    <row r="226" spans="2:21">
      <c r="B226" s="43">
        <v>33.962428068474161</v>
      </c>
      <c r="C226" s="13">
        <v>0.5</v>
      </c>
      <c r="D226" s="13">
        <v>2</v>
      </c>
      <c r="E226" s="22">
        <f t="shared" si="64"/>
        <v>0.97055569766732153</v>
      </c>
      <c r="F226" s="22">
        <f t="shared" si="65"/>
        <v>32.962428068474161</v>
      </c>
      <c r="G226" s="5">
        <v>0.98</v>
      </c>
      <c r="H226" s="22">
        <v>30.849436996427652</v>
      </c>
      <c r="I226" s="59">
        <f t="shared" si="66"/>
        <v>31.447166742969593</v>
      </c>
      <c r="J226" s="59">
        <f t="shared" si="67"/>
        <v>31.444291618623311</v>
      </c>
      <c r="L226" s="19"/>
      <c r="M226" s="18"/>
      <c r="P226" s="19"/>
      <c r="Q226" s="18"/>
      <c r="R226" s="20"/>
    </row>
    <row r="227" spans="2:21">
      <c r="B227" s="43">
        <v>49.102981399192565</v>
      </c>
      <c r="C227" s="13">
        <v>0.5</v>
      </c>
      <c r="D227" s="13">
        <v>2</v>
      </c>
      <c r="E227" s="22">
        <f t="shared" si="64"/>
        <v>0.97963463782636129</v>
      </c>
      <c r="F227" s="22">
        <f t="shared" si="65"/>
        <v>48.102981399192565</v>
      </c>
      <c r="G227" s="5">
        <v>0.98</v>
      </c>
      <c r="H227" s="22">
        <v>30.906658604256311</v>
      </c>
      <c r="I227" s="59">
        <f t="shared" si="66"/>
        <v>31.318170511779517</v>
      </c>
      <c r="J227" s="59">
        <f t="shared" si="67"/>
        <v>31.318094055665615</v>
      </c>
      <c r="L227" s="19"/>
      <c r="M227" s="18"/>
      <c r="P227" s="19"/>
      <c r="Q227" s="18"/>
      <c r="R227" s="20"/>
    </row>
    <row r="228" spans="2:21">
      <c r="B228" s="43">
        <v>99.110721775544164</v>
      </c>
      <c r="C228" s="13">
        <v>0.5</v>
      </c>
      <c r="D228" s="13">
        <v>2</v>
      </c>
      <c r="E228" s="22">
        <f t="shared" ref="E228:E289" si="92">F228/B228</f>
        <v>0.98991027426614153</v>
      </c>
      <c r="F228" s="22">
        <f t="shared" ref="F228:F289" si="93">B228-C228*D228</f>
        <v>98.110721775544164</v>
      </c>
      <c r="G228" s="5">
        <v>0.98</v>
      </c>
      <c r="H228" s="22">
        <v>30.971422599639791</v>
      </c>
      <c r="I228" s="59">
        <f t="shared" ref="I228:I289" si="94">1000*(G228-1)*LN(E228)+H228</f>
        <v>31.174242039944527</v>
      </c>
      <c r="J228" s="59">
        <f t="shared" ref="J228:J289" si="95">H228-(1-E228)*1000*LN(G228)</f>
        <v>31.175262375554979</v>
      </c>
      <c r="L228" s="19"/>
      <c r="M228" s="18"/>
      <c r="P228" s="19"/>
      <c r="Q228" s="18"/>
      <c r="R228" s="20"/>
    </row>
    <row r="229" spans="2:21">
      <c r="B229" s="56">
        <v>150.65089201476781</v>
      </c>
      <c r="C229" s="24">
        <v>0.5</v>
      </c>
      <c r="D229" s="24">
        <v>2</v>
      </c>
      <c r="E229" s="23">
        <f t="shared" si="92"/>
        <v>0.99336213688066333</v>
      </c>
      <c r="F229" s="23">
        <f t="shared" si="93"/>
        <v>149.65089201476781</v>
      </c>
      <c r="G229" s="25">
        <v>0.98</v>
      </c>
      <c r="H229" s="23">
        <v>30.993178567334969</v>
      </c>
      <c r="I229" s="60">
        <f t="shared" si="94"/>
        <v>31.126378401564352</v>
      </c>
      <c r="J229" s="60">
        <f t="shared" si="95"/>
        <v>31.127281373148683</v>
      </c>
      <c r="L229" s="19"/>
      <c r="M229" s="18"/>
      <c r="P229" s="19"/>
      <c r="Q229" s="18"/>
      <c r="R229" s="20"/>
      <c r="U229" s="21"/>
    </row>
    <row r="230" spans="2:21">
      <c r="B230" s="43">
        <v>4.9929984370721252</v>
      </c>
      <c r="C230" s="13">
        <v>0.5</v>
      </c>
      <c r="D230" s="13">
        <v>2</v>
      </c>
      <c r="E230" s="22">
        <f t="shared" si="92"/>
        <v>0.79971954475787976</v>
      </c>
      <c r="F230" s="22">
        <f t="shared" si="93"/>
        <v>3.9929984370721252</v>
      </c>
      <c r="G230" s="5">
        <v>0.97499999999999998</v>
      </c>
      <c r="H230" s="13">
        <v>29.77</v>
      </c>
      <c r="I230" s="59">
        <f t="shared" si="94"/>
        <v>35.357354545763897</v>
      </c>
      <c r="J230" s="59">
        <f t="shared" si="95"/>
        <v>34.840662108826166</v>
      </c>
      <c r="L230" s="19"/>
      <c r="M230" s="18"/>
      <c r="P230" s="19"/>
      <c r="Q230" s="18"/>
      <c r="R230" s="20"/>
    </row>
    <row r="231" spans="2:21">
      <c r="B231" s="43">
        <v>10.991260727564306</v>
      </c>
      <c r="C231" s="13">
        <v>0.5</v>
      </c>
      <c r="D231" s="13">
        <v>2</v>
      </c>
      <c r="E231" s="22">
        <f t="shared" si="92"/>
        <v>0.90901862627167407</v>
      </c>
      <c r="F231" s="22">
        <f t="shared" si="93"/>
        <v>9.9912607275643062</v>
      </c>
      <c r="G231" s="5">
        <v>0.97499999999999998</v>
      </c>
      <c r="H231" s="22">
        <v>30.461588844039532</v>
      </c>
      <c r="I231" s="59">
        <f t="shared" si="94"/>
        <v>32.846331195706</v>
      </c>
      <c r="J231" s="59">
        <f t="shared" si="95"/>
        <v>32.765037794240207</v>
      </c>
      <c r="L231" s="19"/>
      <c r="M231" s="18"/>
      <c r="P231" s="19"/>
      <c r="Q231" s="18"/>
      <c r="R231" s="20"/>
    </row>
    <row r="232" spans="2:21">
      <c r="B232" s="43">
        <v>33.962428068474161</v>
      </c>
      <c r="C232" s="13">
        <v>0.5</v>
      </c>
      <c r="D232" s="13">
        <v>2</v>
      </c>
      <c r="E232" s="22">
        <f t="shared" si="92"/>
        <v>0.97055569766732153</v>
      </c>
      <c r="F232" s="22">
        <f t="shared" si="93"/>
        <v>32.962428068474161</v>
      </c>
      <c r="G232" s="5">
        <v>0.97499999999999998</v>
      </c>
      <c r="H232" s="22">
        <v>30.849436996427652</v>
      </c>
      <c r="I232" s="59">
        <f t="shared" si="94"/>
        <v>31.596599179605079</v>
      </c>
      <c r="J232" s="59">
        <f t="shared" si="95"/>
        <v>31.594902189117786</v>
      </c>
      <c r="L232" s="19"/>
      <c r="M232" s="18"/>
      <c r="P232" s="19"/>
      <c r="Q232" s="18"/>
      <c r="R232" s="20"/>
    </row>
    <row r="233" spans="2:21">
      <c r="B233" s="43">
        <v>49.102981399192565</v>
      </c>
      <c r="C233" s="13">
        <v>0.5</v>
      </c>
      <c r="D233" s="13">
        <v>2</v>
      </c>
      <c r="E233" s="22">
        <f t="shared" si="92"/>
        <v>0.97963463782636129</v>
      </c>
      <c r="F233" s="22">
        <f t="shared" si="93"/>
        <v>48.102981399192565</v>
      </c>
      <c r="G233" s="5">
        <v>0.97499999999999998</v>
      </c>
      <c r="H233" s="22">
        <v>30.906658604256311</v>
      </c>
      <c r="I233" s="59">
        <f t="shared" si="94"/>
        <v>31.421048488660318</v>
      </c>
      <c r="J233" s="59">
        <f t="shared" si="95"/>
        <v>31.422264933299015</v>
      </c>
      <c r="L233" s="19"/>
      <c r="M233" s="18"/>
      <c r="P233" s="19"/>
      <c r="Q233" s="18"/>
      <c r="R233" s="20"/>
    </row>
    <row r="234" spans="2:21">
      <c r="B234" s="43">
        <v>99.110721775544164</v>
      </c>
      <c r="C234" s="13">
        <v>0.5</v>
      </c>
      <c r="D234" s="13">
        <v>2</v>
      </c>
      <c r="E234" s="22">
        <f t="shared" si="92"/>
        <v>0.98991027426614153</v>
      </c>
      <c r="F234" s="22">
        <f t="shared" si="93"/>
        <v>98.110721775544164</v>
      </c>
      <c r="G234" s="5">
        <v>0.97499999999999998</v>
      </c>
      <c r="H234" s="22">
        <v>30.971422599639791</v>
      </c>
      <c r="I234" s="59">
        <f t="shared" si="94"/>
        <v>31.224946900020711</v>
      </c>
      <c r="J234" s="59">
        <f t="shared" si="95"/>
        <v>31.226872338383767</v>
      </c>
      <c r="L234" s="19"/>
      <c r="M234" s="18"/>
      <c r="P234" s="19"/>
      <c r="Q234" s="18"/>
      <c r="R234" s="20"/>
    </row>
    <row r="235" spans="2:21">
      <c r="B235" s="56">
        <v>150.65089201476781</v>
      </c>
      <c r="C235" s="24">
        <v>0.5</v>
      </c>
      <c r="D235" s="24">
        <v>2</v>
      </c>
      <c r="E235" s="23">
        <f t="shared" si="92"/>
        <v>0.99336213688066333</v>
      </c>
      <c r="F235" s="23">
        <f t="shared" si="93"/>
        <v>149.65089201476781</v>
      </c>
      <c r="G235" s="25">
        <v>0.97499999999999998</v>
      </c>
      <c r="H235" s="23">
        <v>30.993178567334969</v>
      </c>
      <c r="I235" s="60">
        <f t="shared" si="94"/>
        <v>31.159678360121699</v>
      </c>
      <c r="J235" s="60">
        <f t="shared" si="95"/>
        <v>31.161234711216334</v>
      </c>
      <c r="L235" s="19"/>
      <c r="M235" s="18"/>
      <c r="P235" s="19"/>
      <c r="Q235" s="18"/>
      <c r="R235" s="20"/>
    </row>
    <row r="236" spans="2:21">
      <c r="B236" s="43">
        <v>4.9929984370721252</v>
      </c>
      <c r="C236" s="13">
        <v>0.5</v>
      </c>
      <c r="D236" s="13">
        <v>2</v>
      </c>
      <c r="E236" s="22">
        <f t="shared" ref="E236:E253" si="96">F236/B236</f>
        <v>0.79971954475787976</v>
      </c>
      <c r="F236" s="22">
        <f t="shared" ref="F236:F253" si="97">B236-C236*D236</f>
        <v>3.9929984370721252</v>
      </c>
      <c r="G236" s="5">
        <v>0.97</v>
      </c>
      <c r="H236" s="13">
        <v>29.77</v>
      </c>
      <c r="I236" s="59">
        <f t="shared" ref="I236:I253" si="98">1000*(G236-1)*LN(E236)+H236</f>
        <v>36.474825454916676</v>
      </c>
      <c r="J236" s="59">
        <f t="shared" ref="J236:J253" si="99">H236-(1-E236)*1000*LN(G236)</f>
        <v>35.870383941351626</v>
      </c>
      <c r="K236" s="22">
        <f>AVERAGE(I224,J224,I230,J230,I236,J236)</f>
        <v>35.099886184357601</v>
      </c>
      <c r="L236" s="22">
        <f>STDEV(I224,J224,I230,J230,I236,J236)</f>
        <v>1.0005046152128136</v>
      </c>
      <c r="M236" s="18"/>
      <c r="P236" s="19"/>
      <c r="Q236" s="18"/>
      <c r="R236" s="20"/>
    </row>
    <row r="237" spans="2:21">
      <c r="B237" s="43">
        <v>10.991260727564306</v>
      </c>
      <c r="C237" s="13">
        <v>0.5</v>
      </c>
      <c r="D237" s="13">
        <v>2</v>
      </c>
      <c r="E237" s="22">
        <f t="shared" si="96"/>
        <v>0.90901862627167407</v>
      </c>
      <c r="F237" s="22">
        <f t="shared" si="97"/>
        <v>9.9912607275643062</v>
      </c>
      <c r="G237" s="5">
        <v>0.97</v>
      </c>
      <c r="H237" s="22">
        <v>30.461588844039532</v>
      </c>
      <c r="I237" s="59">
        <f t="shared" si="98"/>
        <v>33.323279666039291</v>
      </c>
      <c r="J237" s="59">
        <f t="shared" si="99"/>
        <v>33.232809383674429</v>
      </c>
      <c r="K237" s="22">
        <f>AVERAGE(I225,J225,I231,J231,I237,J237)</f>
        <v>32.80608327897523</v>
      </c>
      <c r="L237" s="22">
        <f>STDEV(I225,J225,I231,J231,I237,J237)</f>
        <v>0.42427936882372791</v>
      </c>
      <c r="M237" s="18"/>
      <c r="P237" s="19"/>
      <c r="Q237" s="18"/>
      <c r="R237" s="20"/>
    </row>
    <row r="238" spans="2:21">
      <c r="B238" s="43">
        <v>33.962428068474161</v>
      </c>
      <c r="C238" s="13">
        <v>0.5</v>
      </c>
      <c r="D238" s="13">
        <v>2</v>
      </c>
      <c r="E238" s="22">
        <f t="shared" si="96"/>
        <v>0.97055569766732153</v>
      </c>
      <c r="F238" s="22">
        <f t="shared" si="97"/>
        <v>32.962428068474161</v>
      </c>
      <c r="G238" s="5">
        <v>0.97</v>
      </c>
      <c r="H238" s="22">
        <v>30.849436996427652</v>
      </c>
      <c r="I238" s="59">
        <f t="shared" si="98"/>
        <v>31.746031616240565</v>
      </c>
      <c r="J238" s="59">
        <f t="shared" si="99"/>
        <v>31.746287110421193</v>
      </c>
      <c r="K238" s="22">
        <f t="shared" ref="K238:K241" si="100">AVERAGE(I226,J226,I232,J232,I238,J238)</f>
        <v>31.595879742829585</v>
      </c>
      <c r="L238" s="22">
        <f t="shared" ref="L238:L241" si="101">STDEV(I226,J226,I232,J232,I238,J238)</f>
        <v>0.13436067150988212</v>
      </c>
      <c r="M238" s="18"/>
      <c r="P238" s="19"/>
      <c r="Q238" s="18"/>
      <c r="R238" s="20"/>
    </row>
    <row r="239" spans="2:21">
      <c r="B239" s="43">
        <v>49.102981399192565</v>
      </c>
      <c r="C239" s="13">
        <v>0.5</v>
      </c>
      <c r="D239" s="13">
        <v>2</v>
      </c>
      <c r="E239" s="22">
        <f t="shared" si="96"/>
        <v>0.97963463782636129</v>
      </c>
      <c r="F239" s="22">
        <f t="shared" si="97"/>
        <v>48.102981399192565</v>
      </c>
      <c r="G239" s="5">
        <v>0.97</v>
      </c>
      <c r="H239" s="22">
        <v>30.906658604256311</v>
      </c>
      <c r="I239" s="59">
        <f t="shared" si="98"/>
        <v>31.52392646554112</v>
      </c>
      <c r="J239" s="59">
        <f t="shared" si="99"/>
        <v>31.526971396204409</v>
      </c>
      <c r="K239" s="22">
        <f t="shared" si="100"/>
        <v>31.421745975191666</v>
      </c>
      <c r="L239" s="22">
        <f t="shared" si="101"/>
        <v>9.2720650000761948E-2</v>
      </c>
      <c r="M239" s="18"/>
      <c r="P239" s="19"/>
      <c r="Q239" s="18"/>
      <c r="R239" s="20"/>
    </row>
    <row r="240" spans="2:21">
      <c r="B240" s="43">
        <v>99.110721775544164</v>
      </c>
      <c r="C240" s="13">
        <v>0.5</v>
      </c>
      <c r="D240" s="13">
        <v>2</v>
      </c>
      <c r="E240" s="22">
        <f t="shared" si="96"/>
        <v>0.98991027426614153</v>
      </c>
      <c r="F240" s="22">
        <f t="shared" si="97"/>
        <v>98.110721775544164</v>
      </c>
      <c r="G240" s="5">
        <v>0.97</v>
      </c>
      <c r="H240" s="22">
        <v>30.971422599639791</v>
      </c>
      <c r="I240" s="59">
        <f t="shared" si="98"/>
        <v>31.275651760096892</v>
      </c>
      <c r="J240" s="59">
        <f t="shared" si="99"/>
        <v>31.278747649231189</v>
      </c>
      <c r="K240" s="22">
        <f t="shared" si="100"/>
        <v>31.225953843872009</v>
      </c>
      <c r="L240" s="22">
        <f t="shared" si="101"/>
        <v>4.5831565443604498E-2</v>
      </c>
      <c r="M240" s="18"/>
      <c r="P240" s="19"/>
      <c r="Q240" s="18"/>
      <c r="R240" s="20"/>
    </row>
    <row r="241" spans="2:21">
      <c r="B241" s="56">
        <v>150.65089201476781</v>
      </c>
      <c r="C241" s="24">
        <v>0.5</v>
      </c>
      <c r="D241" s="24">
        <v>2</v>
      </c>
      <c r="E241" s="23">
        <f t="shared" si="96"/>
        <v>0.99336213688066333</v>
      </c>
      <c r="F241" s="23">
        <f t="shared" si="97"/>
        <v>149.65089201476781</v>
      </c>
      <c r="G241" s="25">
        <v>0.97</v>
      </c>
      <c r="H241" s="23">
        <v>30.993178567334969</v>
      </c>
      <c r="I241" s="60">
        <f t="shared" si="98"/>
        <v>31.192978318679046</v>
      </c>
      <c r="J241" s="60">
        <f t="shared" si="99"/>
        <v>31.195362617341939</v>
      </c>
      <c r="K241" s="23">
        <f t="shared" si="100"/>
        <v>31.160485630345345</v>
      </c>
      <c r="L241" s="23">
        <f t="shared" si="101"/>
        <v>3.0130441668113263E-2</v>
      </c>
      <c r="M241" s="18"/>
      <c r="P241" s="19"/>
      <c r="Q241" s="18"/>
      <c r="R241" s="20"/>
    </row>
    <row r="242" spans="2:21">
      <c r="B242" s="43">
        <v>4.9929984370721252</v>
      </c>
      <c r="C242" s="13">
        <v>0.5</v>
      </c>
      <c r="D242" s="13">
        <v>5</v>
      </c>
      <c r="E242" s="22">
        <f t="shared" si="96"/>
        <v>0.49929886189469946</v>
      </c>
      <c r="F242" s="22">
        <f t="shared" si="97"/>
        <v>2.4929984370721252</v>
      </c>
      <c r="G242" s="26">
        <v>0.98</v>
      </c>
      <c r="H242" s="13">
        <v>29.77</v>
      </c>
      <c r="I242" s="59">
        <f t="shared" si="98"/>
        <v>43.661008817598706</v>
      </c>
      <c r="J242" s="59">
        <f t="shared" si="99"/>
        <v>39.885518546690278</v>
      </c>
      <c r="L242" s="19"/>
      <c r="M242" s="18"/>
      <c r="P242" s="19"/>
      <c r="Q242" s="18"/>
      <c r="R242" s="20"/>
    </row>
    <row r="243" spans="2:21">
      <c r="B243" s="43">
        <v>10.991260727564306</v>
      </c>
      <c r="C243" s="13">
        <v>0.5</v>
      </c>
      <c r="D243" s="13">
        <v>5</v>
      </c>
      <c r="E243" s="22">
        <f t="shared" si="96"/>
        <v>0.77254656567918512</v>
      </c>
      <c r="F243" s="22">
        <f t="shared" si="97"/>
        <v>8.4912607275643062</v>
      </c>
      <c r="G243" s="5">
        <v>0.98</v>
      </c>
      <c r="H243" s="22">
        <v>30.461588844039532</v>
      </c>
      <c r="I243" s="59">
        <f t="shared" si="98"/>
        <v>35.622848700651502</v>
      </c>
      <c r="J243" s="59">
        <f t="shared" si="99"/>
        <v>35.056764005987596</v>
      </c>
      <c r="L243" s="19"/>
      <c r="M243" s="18"/>
      <c r="P243" s="19"/>
      <c r="Q243" s="18"/>
      <c r="R243" s="20"/>
    </row>
    <row r="244" spans="2:21">
      <c r="B244" s="43">
        <v>33.962428068474161</v>
      </c>
      <c r="C244" s="13">
        <v>0.5</v>
      </c>
      <c r="D244" s="13">
        <v>5</v>
      </c>
      <c r="E244" s="22">
        <f t="shared" si="96"/>
        <v>0.9263892441683037</v>
      </c>
      <c r="F244" s="22">
        <f t="shared" si="97"/>
        <v>31.462428068474161</v>
      </c>
      <c r="G244" s="5">
        <v>0.98</v>
      </c>
      <c r="H244" s="22">
        <v>30.849436996427652</v>
      </c>
      <c r="I244" s="59">
        <f t="shared" si="98"/>
        <v>32.378652648118411</v>
      </c>
      <c r="J244" s="59">
        <f t="shared" si="99"/>
        <v>32.3365735519168</v>
      </c>
      <c r="L244" s="19"/>
      <c r="M244" s="18"/>
      <c r="P244" s="19"/>
      <c r="Q244" s="18"/>
      <c r="R244" s="20"/>
    </row>
    <row r="245" spans="2:21">
      <c r="B245" s="43">
        <v>49.102981399192565</v>
      </c>
      <c r="C245" s="13">
        <v>0.5</v>
      </c>
      <c r="D245" s="13">
        <v>5</v>
      </c>
      <c r="E245" s="22">
        <f t="shared" si="96"/>
        <v>0.94908659456590327</v>
      </c>
      <c r="F245" s="22">
        <f t="shared" si="97"/>
        <v>46.602981399192565</v>
      </c>
      <c r="G245" s="5">
        <v>0.98</v>
      </c>
      <c r="H245" s="22">
        <v>30.906658604256311</v>
      </c>
      <c r="I245" s="59">
        <f t="shared" si="98"/>
        <v>31.951763330449847</v>
      </c>
      <c r="J245" s="59">
        <f t="shared" si="99"/>
        <v>31.935247232779574</v>
      </c>
      <c r="L245" s="19"/>
      <c r="M245" s="18"/>
      <c r="P245" s="19"/>
      <c r="Q245" s="18"/>
      <c r="R245" s="20"/>
    </row>
    <row r="246" spans="2:21">
      <c r="B246" s="43">
        <v>99.110721775544164</v>
      </c>
      <c r="C246" s="13">
        <v>0.5</v>
      </c>
      <c r="D246" s="13">
        <v>5</v>
      </c>
      <c r="E246" s="22">
        <f t="shared" si="96"/>
        <v>0.97477568566535366</v>
      </c>
      <c r="F246" s="22">
        <f t="shared" si="97"/>
        <v>96.610721775544164</v>
      </c>
      <c r="G246" s="5">
        <v>0.98</v>
      </c>
      <c r="H246" s="22">
        <v>30.971422599639791</v>
      </c>
      <c r="I246" s="59">
        <f t="shared" si="98"/>
        <v>31.48238060839541</v>
      </c>
      <c r="J246" s="59">
        <f t="shared" si="99"/>
        <v>31.48102203942776</v>
      </c>
      <c r="L246" s="19"/>
      <c r="M246" s="18"/>
      <c r="P246" s="19"/>
      <c r="Q246" s="18"/>
      <c r="R246" s="20"/>
    </row>
    <row r="247" spans="2:21">
      <c r="B247" s="56">
        <v>150.65089201476781</v>
      </c>
      <c r="C247" s="24">
        <v>0.5</v>
      </c>
      <c r="D247" s="24">
        <v>5</v>
      </c>
      <c r="E247" s="23">
        <f t="shared" si="96"/>
        <v>0.98340534220165832</v>
      </c>
      <c r="F247" s="23">
        <f t="shared" si="97"/>
        <v>148.15089201476781</v>
      </c>
      <c r="G247" s="25">
        <v>0.98</v>
      </c>
      <c r="H247" s="23">
        <v>30.993178567334969</v>
      </c>
      <c r="I247" s="60">
        <f t="shared" si="98"/>
        <v>31.32785640013299</v>
      </c>
      <c r="J247" s="60">
        <f t="shared" si="99"/>
        <v>31.328435581869257</v>
      </c>
      <c r="L247" s="19"/>
      <c r="M247" s="18"/>
      <c r="P247" s="19"/>
      <c r="Q247" s="18"/>
      <c r="R247" s="20"/>
      <c r="U247" s="21"/>
    </row>
    <row r="248" spans="2:21">
      <c r="B248" s="43">
        <v>4.9929984370721252</v>
      </c>
      <c r="C248" s="13">
        <v>0.5</v>
      </c>
      <c r="D248" s="13">
        <v>5</v>
      </c>
      <c r="E248" s="22">
        <f t="shared" si="96"/>
        <v>0.49929886189469946</v>
      </c>
      <c r="F248" s="22">
        <f t="shared" si="97"/>
        <v>2.4929984370721252</v>
      </c>
      <c r="G248" s="5">
        <v>0.97499999999999998</v>
      </c>
      <c r="H248" s="13">
        <v>29.77</v>
      </c>
      <c r="I248" s="59">
        <f t="shared" si="98"/>
        <v>47.133761021998382</v>
      </c>
      <c r="J248" s="59">
        <f t="shared" si="99"/>
        <v>42.446655272065414</v>
      </c>
      <c r="L248" s="19"/>
      <c r="M248" s="18"/>
      <c r="P248" s="19"/>
      <c r="Q248" s="18"/>
      <c r="R248" s="20"/>
    </row>
    <row r="249" spans="2:21">
      <c r="B249" s="43">
        <v>10.991260727564306</v>
      </c>
      <c r="C249" s="13">
        <v>0.5</v>
      </c>
      <c r="D249" s="13">
        <v>5</v>
      </c>
      <c r="E249" s="22">
        <f t="shared" si="96"/>
        <v>0.77254656567918512</v>
      </c>
      <c r="F249" s="22">
        <f t="shared" si="97"/>
        <v>8.4912607275643062</v>
      </c>
      <c r="G249" s="5">
        <v>0.97499999999999998</v>
      </c>
      <c r="H249" s="22">
        <v>30.461588844039532</v>
      </c>
      <c r="I249" s="59">
        <f t="shared" si="98"/>
        <v>36.913163664804493</v>
      </c>
      <c r="J249" s="59">
        <f t="shared" si="99"/>
        <v>36.22021121954122</v>
      </c>
      <c r="L249" s="19"/>
      <c r="M249" s="18"/>
      <c r="P249" s="19"/>
      <c r="Q249" s="18"/>
      <c r="R249" s="20"/>
    </row>
    <row r="250" spans="2:21">
      <c r="B250" s="43">
        <v>33.962428068474161</v>
      </c>
      <c r="C250" s="13">
        <v>0.5</v>
      </c>
      <c r="D250" s="13">
        <v>5</v>
      </c>
      <c r="E250" s="22">
        <f t="shared" si="96"/>
        <v>0.9263892441683037</v>
      </c>
      <c r="F250" s="22">
        <f t="shared" si="97"/>
        <v>31.462428068474161</v>
      </c>
      <c r="G250" s="5">
        <v>0.97499999999999998</v>
      </c>
      <c r="H250" s="22">
        <v>30.849436996427652</v>
      </c>
      <c r="I250" s="59">
        <f t="shared" si="98"/>
        <v>32.760956561041098</v>
      </c>
      <c r="J250" s="59">
        <f t="shared" si="99"/>
        <v>32.713099978152989</v>
      </c>
      <c r="L250" s="19"/>
      <c r="M250" s="18"/>
      <c r="P250" s="19"/>
      <c r="Q250" s="18"/>
      <c r="R250" s="20"/>
    </row>
    <row r="251" spans="2:21">
      <c r="B251" s="43">
        <v>49.102981399192565</v>
      </c>
      <c r="C251" s="13">
        <v>0.5</v>
      </c>
      <c r="D251" s="13">
        <v>5</v>
      </c>
      <c r="E251" s="22">
        <f t="shared" si="96"/>
        <v>0.94908659456590327</v>
      </c>
      <c r="F251" s="22">
        <f t="shared" si="97"/>
        <v>46.602981399192565</v>
      </c>
      <c r="G251" s="5">
        <v>0.97499999999999998</v>
      </c>
      <c r="H251" s="22">
        <v>30.906658604256311</v>
      </c>
      <c r="I251" s="59">
        <f t="shared" si="98"/>
        <v>32.213039511998232</v>
      </c>
      <c r="J251" s="59">
        <f t="shared" si="99"/>
        <v>32.195674426863071</v>
      </c>
      <c r="L251" s="19"/>
      <c r="M251" s="18"/>
      <c r="P251" s="19"/>
      <c r="Q251" s="18"/>
      <c r="R251" s="20"/>
    </row>
    <row r="252" spans="2:21">
      <c r="B252" s="43">
        <v>99.110721775544164</v>
      </c>
      <c r="C252" s="13">
        <v>0.5</v>
      </c>
      <c r="D252" s="13">
        <v>5</v>
      </c>
      <c r="E252" s="22">
        <f t="shared" si="96"/>
        <v>0.97477568566535366</v>
      </c>
      <c r="F252" s="22">
        <f t="shared" si="97"/>
        <v>96.610721775544164</v>
      </c>
      <c r="G252" s="5">
        <v>0.97499999999999998</v>
      </c>
      <c r="H252" s="22">
        <v>30.971422599639791</v>
      </c>
      <c r="I252" s="59">
        <f t="shared" si="98"/>
        <v>31.610120110584315</v>
      </c>
      <c r="J252" s="59">
        <f t="shared" si="99"/>
        <v>31.61004694649974</v>
      </c>
      <c r="L252" s="19"/>
      <c r="M252" s="18"/>
      <c r="P252" s="19"/>
      <c r="Q252" s="18"/>
      <c r="R252" s="20"/>
    </row>
    <row r="253" spans="2:21">
      <c r="B253" s="56">
        <v>150.65089201476781</v>
      </c>
      <c r="C253" s="24">
        <v>0.5</v>
      </c>
      <c r="D253" s="24">
        <v>5</v>
      </c>
      <c r="E253" s="23">
        <f t="shared" si="96"/>
        <v>0.98340534220165832</v>
      </c>
      <c r="F253" s="23">
        <f t="shared" si="97"/>
        <v>148.15089201476781</v>
      </c>
      <c r="G253" s="25">
        <v>0.97499999999999998</v>
      </c>
      <c r="H253" s="23">
        <v>30.993178567334969</v>
      </c>
      <c r="I253" s="60">
        <f t="shared" si="98"/>
        <v>31.411525858332496</v>
      </c>
      <c r="J253" s="60">
        <f t="shared" si="99"/>
        <v>31.413318927038382</v>
      </c>
      <c r="L253" s="19"/>
      <c r="M253" s="18"/>
      <c r="P253" s="19"/>
      <c r="Q253" s="18"/>
      <c r="R253" s="20"/>
    </row>
    <row r="254" spans="2:21">
      <c r="B254" s="43">
        <v>4.9929984370721252</v>
      </c>
      <c r="C254" s="13">
        <v>0.5</v>
      </c>
      <c r="D254" s="13">
        <v>5</v>
      </c>
      <c r="E254" s="22">
        <f t="shared" ref="E254:E259" si="102">F254/B254</f>
        <v>0.49929886189469946</v>
      </c>
      <c r="F254" s="22">
        <f t="shared" ref="F254:F259" si="103">B254-C254*D254</f>
        <v>2.4929984370721252</v>
      </c>
      <c r="G254" s="5">
        <v>0.97</v>
      </c>
      <c r="H254" s="13">
        <v>29.77</v>
      </c>
      <c r="I254" s="59">
        <f t="shared" ref="I254:I259" si="104">1000*(G254-1)*LN(E254)+H254</f>
        <v>50.606513226398064</v>
      </c>
      <c r="J254" s="59">
        <f t="shared" ref="J254:J259" si="105">H254-(1-E254)*1000*LN(G254)</f>
        <v>45.020959853379068</v>
      </c>
      <c r="K254" s="22">
        <f>AVERAGE(I242,J242,I248,J248,I254,J254)</f>
        <v>44.792402789688317</v>
      </c>
      <c r="L254" s="22">
        <f>STDEV(I242,J242,I248,J248,I254,J254)</f>
        <v>3.7469500552935959</v>
      </c>
      <c r="M254" s="18"/>
      <c r="P254" s="19"/>
      <c r="Q254" s="18"/>
      <c r="R254" s="20"/>
    </row>
    <row r="255" spans="2:21">
      <c r="B255" s="43">
        <v>10.991260727564306</v>
      </c>
      <c r="C255" s="13">
        <v>0.5</v>
      </c>
      <c r="D255" s="13">
        <v>5</v>
      </c>
      <c r="E255" s="22">
        <f t="shared" si="102"/>
        <v>0.77254656567918512</v>
      </c>
      <c r="F255" s="22">
        <f t="shared" si="103"/>
        <v>8.4912607275643062</v>
      </c>
      <c r="G255" s="5">
        <v>0.97</v>
      </c>
      <c r="H255" s="22">
        <v>30.461588844039532</v>
      </c>
      <c r="I255" s="59">
        <f t="shared" si="104"/>
        <v>38.203478628957484</v>
      </c>
      <c r="J255" s="59">
        <f t="shared" si="105"/>
        <v>37.389640193126766</v>
      </c>
      <c r="K255" s="22">
        <f>AVERAGE(I243,J243,I249,J249,I255,J255)</f>
        <v>36.567684402178173</v>
      </c>
      <c r="L255" s="22">
        <f>STDEV(I243,J243,I249,J249,I255,J255)</f>
        <v>1.1633677453582094</v>
      </c>
      <c r="M255" s="18"/>
      <c r="P255" s="19"/>
      <c r="Q255" s="18"/>
      <c r="R255" s="20"/>
    </row>
    <row r="256" spans="2:21">
      <c r="B256" s="43">
        <v>33.962428068474161</v>
      </c>
      <c r="C256" s="13">
        <v>0.5</v>
      </c>
      <c r="D256" s="13">
        <v>5</v>
      </c>
      <c r="E256" s="22">
        <f t="shared" si="102"/>
        <v>0.9263892441683037</v>
      </c>
      <c r="F256" s="22">
        <f t="shared" si="103"/>
        <v>31.462428068474161</v>
      </c>
      <c r="G256" s="5">
        <v>0.97</v>
      </c>
      <c r="H256" s="22">
        <v>30.849436996427652</v>
      </c>
      <c r="I256" s="59">
        <f t="shared" si="104"/>
        <v>33.143260473963792</v>
      </c>
      <c r="J256" s="59">
        <f t="shared" si="105"/>
        <v>33.091562281411512</v>
      </c>
      <c r="K256" s="22">
        <f t="shared" ref="K256:K259" si="106">AVERAGE(I244,J244,I250,J250,I256,J256)</f>
        <v>32.737350915767436</v>
      </c>
      <c r="L256" s="22">
        <f t="shared" ref="L256:L259" si="107">STDEV(I244,J244,I250,J250,I256,J256)</f>
        <v>0.34078161277863722</v>
      </c>
      <c r="M256" s="18"/>
      <c r="P256" s="19"/>
      <c r="Q256" s="18"/>
      <c r="R256" s="20"/>
    </row>
    <row r="257" spans="2:21">
      <c r="B257" s="43">
        <v>49.102981399192565</v>
      </c>
      <c r="C257" s="13">
        <v>0.5</v>
      </c>
      <c r="D257" s="13">
        <v>5</v>
      </c>
      <c r="E257" s="22">
        <f t="shared" si="102"/>
        <v>0.94908659456590327</v>
      </c>
      <c r="F257" s="22">
        <f t="shared" si="103"/>
        <v>46.602981399192565</v>
      </c>
      <c r="G257" s="5">
        <v>0.97</v>
      </c>
      <c r="H257" s="22">
        <v>30.906658604256311</v>
      </c>
      <c r="I257" s="59">
        <f t="shared" si="104"/>
        <v>32.474315693546615</v>
      </c>
      <c r="J257" s="59">
        <f t="shared" si="105"/>
        <v>32.457440584126552</v>
      </c>
      <c r="K257" s="22">
        <f t="shared" si="106"/>
        <v>32.204580129960654</v>
      </c>
      <c r="L257" s="22">
        <f t="shared" si="107"/>
        <v>0.23379610769000492</v>
      </c>
      <c r="M257" s="18"/>
      <c r="P257" s="19"/>
      <c r="Q257" s="18"/>
      <c r="R257" s="20"/>
    </row>
    <row r="258" spans="2:21">
      <c r="B258" s="43">
        <v>99.110721775544164</v>
      </c>
      <c r="C258" s="13">
        <v>0.5</v>
      </c>
      <c r="D258" s="13">
        <v>5</v>
      </c>
      <c r="E258" s="22">
        <f t="shared" si="102"/>
        <v>0.97477568566535366</v>
      </c>
      <c r="F258" s="22">
        <f t="shared" si="103"/>
        <v>96.610721775544164</v>
      </c>
      <c r="G258" s="5">
        <v>0.97</v>
      </c>
      <c r="H258" s="22">
        <v>30.971422599639791</v>
      </c>
      <c r="I258" s="59">
        <f t="shared" si="104"/>
        <v>31.737859612773221</v>
      </c>
      <c r="J258" s="59">
        <f t="shared" si="105"/>
        <v>31.739735223618293</v>
      </c>
      <c r="K258" s="22">
        <f t="shared" si="106"/>
        <v>31.610194090216456</v>
      </c>
      <c r="L258" s="22">
        <f t="shared" si="107"/>
        <v>0.11497923539244831</v>
      </c>
      <c r="M258" s="18"/>
      <c r="P258" s="19"/>
      <c r="Q258" s="18"/>
      <c r="R258" s="20"/>
    </row>
    <row r="259" spans="2:21">
      <c r="B259" s="56">
        <v>150.65089201476781</v>
      </c>
      <c r="C259" s="24">
        <v>0.5</v>
      </c>
      <c r="D259" s="24">
        <v>5</v>
      </c>
      <c r="E259" s="23">
        <f t="shared" si="102"/>
        <v>0.98340534220165832</v>
      </c>
      <c r="F259" s="23">
        <f t="shared" si="103"/>
        <v>148.15089201476781</v>
      </c>
      <c r="G259" s="25">
        <v>0.97</v>
      </c>
      <c r="H259" s="23">
        <v>30.993178567334969</v>
      </c>
      <c r="I259" s="60">
        <f t="shared" si="104"/>
        <v>31.495195316532001</v>
      </c>
      <c r="J259" s="60">
        <f t="shared" si="105"/>
        <v>31.498638692352394</v>
      </c>
      <c r="K259" s="23">
        <f t="shared" si="106"/>
        <v>31.412495129376254</v>
      </c>
      <c r="L259" s="23">
        <f t="shared" si="107"/>
        <v>7.548691878962828E-2</v>
      </c>
      <c r="M259" s="18"/>
      <c r="P259" s="19"/>
      <c r="Q259" s="18"/>
      <c r="R259" s="20"/>
    </row>
    <row r="260" spans="2:21">
      <c r="B260" s="43">
        <v>4.9929984370721252</v>
      </c>
      <c r="C260" s="13">
        <v>1</v>
      </c>
      <c r="D260" s="13">
        <v>0.5</v>
      </c>
      <c r="E260" s="22">
        <f t="shared" si="92"/>
        <v>0.89985977237893988</v>
      </c>
      <c r="F260" s="22">
        <f t="shared" si="93"/>
        <v>4.4929984370721252</v>
      </c>
      <c r="G260" s="26">
        <v>0.98</v>
      </c>
      <c r="H260" s="13">
        <v>29.77</v>
      </c>
      <c r="I260" s="59">
        <f t="shared" si="94"/>
        <v>31.880326725301426</v>
      </c>
      <c r="J260" s="59">
        <f t="shared" si="95"/>
        <v>31.793103709338055</v>
      </c>
      <c r="L260" s="19"/>
      <c r="M260" s="18"/>
      <c r="P260" s="19"/>
      <c r="Q260" s="18"/>
      <c r="R260" s="20"/>
      <c r="U260" s="21"/>
    </row>
    <row r="261" spans="2:21">
      <c r="B261" s="43">
        <v>10.991260727564306</v>
      </c>
      <c r="C261" s="13">
        <v>1</v>
      </c>
      <c r="D261" s="13">
        <v>0.5</v>
      </c>
      <c r="E261" s="22">
        <f t="shared" si="92"/>
        <v>0.95450931313583698</v>
      </c>
      <c r="F261" s="22">
        <f t="shared" si="93"/>
        <v>10.491260727564306</v>
      </c>
      <c r="G261" s="5">
        <v>0.98</v>
      </c>
      <c r="H261" s="22">
        <v>30.461588844039532</v>
      </c>
      <c r="I261" s="59">
        <f t="shared" si="94"/>
        <v>31.39274641965585</v>
      </c>
      <c r="J261" s="59">
        <f t="shared" si="95"/>
        <v>31.380623876429144</v>
      </c>
      <c r="L261" s="19"/>
      <c r="M261" s="18"/>
      <c r="P261" s="19"/>
      <c r="Q261" s="18"/>
      <c r="R261" s="20"/>
      <c r="U261" s="21"/>
    </row>
    <row r="262" spans="2:21">
      <c r="B262" s="43">
        <v>33.962428068474161</v>
      </c>
      <c r="C262" s="13">
        <v>1</v>
      </c>
      <c r="D262" s="13">
        <v>0.5</v>
      </c>
      <c r="E262" s="22">
        <f t="shared" si="92"/>
        <v>0.98527784883366076</v>
      </c>
      <c r="F262" s="22">
        <f t="shared" si="93"/>
        <v>33.462428068474161</v>
      </c>
      <c r="G262" s="5">
        <v>0.98</v>
      </c>
      <c r="H262" s="22">
        <v>30.849436996427652</v>
      </c>
      <c r="I262" s="59">
        <f t="shared" si="94"/>
        <v>31.146068947487006</v>
      </c>
      <c r="J262" s="59">
        <f t="shared" si="95"/>
        <v>31.146864307525483</v>
      </c>
      <c r="L262" s="19"/>
      <c r="M262" s="18"/>
      <c r="P262" s="19"/>
      <c r="Q262" s="18"/>
      <c r="R262" s="20"/>
      <c r="U262" s="21"/>
    </row>
    <row r="263" spans="2:21">
      <c r="B263" s="43">
        <v>49.102981399192565</v>
      </c>
      <c r="C263" s="13">
        <v>1</v>
      </c>
      <c r="D263" s="13">
        <v>0.5</v>
      </c>
      <c r="E263" s="22">
        <f t="shared" si="92"/>
        <v>0.9898173189131807</v>
      </c>
      <c r="F263" s="22">
        <f t="shared" si="93"/>
        <v>48.602981399192565</v>
      </c>
      <c r="G263" s="5">
        <v>0.98</v>
      </c>
      <c r="H263" s="22">
        <v>30.906658604256311</v>
      </c>
      <c r="I263" s="59">
        <f t="shared" si="94"/>
        <v>31.111356188874424</v>
      </c>
      <c r="J263" s="59">
        <f t="shared" si="95"/>
        <v>31.112376329960963</v>
      </c>
      <c r="L263" s="19"/>
      <c r="M263" s="18"/>
      <c r="P263" s="19"/>
      <c r="Q263" s="18"/>
      <c r="R263" s="20"/>
      <c r="U263" s="21"/>
    </row>
    <row r="264" spans="2:21">
      <c r="B264" s="43">
        <v>99.110721775544164</v>
      </c>
      <c r="C264" s="13">
        <v>1</v>
      </c>
      <c r="D264" s="13">
        <v>0.5</v>
      </c>
      <c r="E264" s="22">
        <f t="shared" si="92"/>
        <v>0.99495513713307071</v>
      </c>
      <c r="F264" s="22">
        <f t="shared" si="93"/>
        <v>98.610721775544164</v>
      </c>
      <c r="G264" s="5">
        <v>0.98</v>
      </c>
      <c r="H264" s="22">
        <v>30.971422599639791</v>
      </c>
      <c r="I264" s="59">
        <f t="shared" si="94"/>
        <v>31.072575222610276</v>
      </c>
      <c r="J264" s="59">
        <f t="shared" si="95"/>
        <v>31.073342487597387</v>
      </c>
      <c r="L264" s="19"/>
      <c r="M264" s="18"/>
      <c r="P264" s="19"/>
      <c r="Q264" s="18"/>
      <c r="R264" s="20"/>
      <c r="U264" s="21"/>
    </row>
    <row r="265" spans="2:21">
      <c r="B265" s="56">
        <v>150.65089201476781</v>
      </c>
      <c r="C265" s="24">
        <v>1</v>
      </c>
      <c r="D265" s="24">
        <v>0.5</v>
      </c>
      <c r="E265" s="23">
        <f t="shared" si="92"/>
        <v>0.99668106844033166</v>
      </c>
      <c r="F265" s="23">
        <f t="shared" si="93"/>
        <v>150.15089201476781</v>
      </c>
      <c r="G265" s="25">
        <v>0.98</v>
      </c>
      <c r="H265" s="23">
        <v>30.993178567334969</v>
      </c>
      <c r="I265" s="60">
        <f t="shared" si="94"/>
        <v>31.059667595930605</v>
      </c>
      <c r="J265" s="60">
        <f t="shared" si="95"/>
        <v>31.060229970241828</v>
      </c>
      <c r="L265" s="19"/>
      <c r="M265" s="18"/>
      <c r="P265" s="19"/>
      <c r="Q265" s="18"/>
      <c r="R265" s="20"/>
      <c r="U265" s="21"/>
    </row>
    <row r="266" spans="2:21">
      <c r="B266" s="43">
        <v>4.9929984370721252</v>
      </c>
      <c r="C266" s="13">
        <v>1</v>
      </c>
      <c r="D266" s="13">
        <v>0.5</v>
      </c>
      <c r="E266" s="22">
        <f t="shared" si="92"/>
        <v>0.89985977237893988</v>
      </c>
      <c r="F266" s="22">
        <f t="shared" si="93"/>
        <v>4.4929984370721252</v>
      </c>
      <c r="G266" s="5">
        <v>0.97499999999999998</v>
      </c>
      <c r="H266" s="13">
        <v>29.77</v>
      </c>
      <c r="I266" s="59">
        <f t="shared" si="94"/>
        <v>32.407908406626781</v>
      </c>
      <c r="J266" s="59">
        <f t="shared" si="95"/>
        <v>32.305331054413081</v>
      </c>
      <c r="L266" s="19"/>
      <c r="M266" s="18"/>
      <c r="P266" s="19"/>
      <c r="Q266" s="18"/>
      <c r="R266" s="20"/>
    </row>
    <row r="267" spans="2:21">
      <c r="B267" s="43">
        <v>10.991260727564306</v>
      </c>
      <c r="C267" s="13">
        <v>1</v>
      </c>
      <c r="D267" s="13">
        <v>0.5</v>
      </c>
      <c r="E267" s="22">
        <f t="shared" si="92"/>
        <v>0.95450931313583698</v>
      </c>
      <c r="F267" s="22">
        <f t="shared" si="93"/>
        <v>10.491260727564306</v>
      </c>
      <c r="G267" s="5">
        <v>0.97499999999999998</v>
      </c>
      <c r="H267" s="22">
        <v>30.461588844039532</v>
      </c>
      <c r="I267" s="59">
        <f t="shared" si="94"/>
        <v>31.625535813559932</v>
      </c>
      <c r="J267" s="59">
        <f t="shared" si="95"/>
        <v>31.61331331913987</v>
      </c>
      <c r="L267" s="19"/>
      <c r="M267" s="18"/>
      <c r="P267" s="19"/>
      <c r="Q267" s="18"/>
      <c r="R267" s="20"/>
    </row>
    <row r="268" spans="2:21">
      <c r="B268" s="43">
        <v>33.962428068474161</v>
      </c>
      <c r="C268" s="13">
        <v>1</v>
      </c>
      <c r="D268" s="13">
        <v>0.5</v>
      </c>
      <c r="E268" s="22">
        <f t="shared" si="92"/>
        <v>0.98527784883366076</v>
      </c>
      <c r="F268" s="22">
        <f t="shared" si="93"/>
        <v>33.462428068474161</v>
      </c>
      <c r="G268" s="5">
        <v>0.97499999999999998</v>
      </c>
      <c r="H268" s="22">
        <v>30.849436996427652</v>
      </c>
      <c r="I268" s="59">
        <f t="shared" si="94"/>
        <v>31.220226935251844</v>
      </c>
      <c r="J268" s="59">
        <f t="shared" si="95"/>
        <v>31.222169592772719</v>
      </c>
      <c r="L268" s="19"/>
      <c r="M268" s="18"/>
      <c r="P268" s="19"/>
      <c r="Q268" s="18"/>
      <c r="R268" s="20"/>
    </row>
    <row r="269" spans="2:21">
      <c r="B269" s="43">
        <v>49.102981399192565</v>
      </c>
      <c r="C269" s="13">
        <v>1</v>
      </c>
      <c r="D269" s="13">
        <v>0.5</v>
      </c>
      <c r="E269" s="22">
        <f t="shared" si="92"/>
        <v>0.9898173189131807</v>
      </c>
      <c r="F269" s="22">
        <f t="shared" si="93"/>
        <v>48.602981399192565</v>
      </c>
      <c r="G269" s="5">
        <v>0.97499999999999998</v>
      </c>
      <c r="H269" s="22">
        <v>30.906658604256311</v>
      </c>
      <c r="I269" s="59">
        <f t="shared" si="94"/>
        <v>31.16253058502895</v>
      </c>
      <c r="J269" s="59">
        <f t="shared" si="95"/>
        <v>31.164461768777663</v>
      </c>
      <c r="L269" s="19"/>
      <c r="M269" s="18"/>
      <c r="P269" s="19"/>
      <c r="Q269" s="18"/>
      <c r="R269" s="20"/>
    </row>
    <row r="270" spans="2:21">
      <c r="B270" s="43">
        <v>99.110721775544164</v>
      </c>
      <c r="C270" s="13">
        <v>1</v>
      </c>
      <c r="D270" s="13">
        <v>0.5</v>
      </c>
      <c r="E270" s="22">
        <f t="shared" si="92"/>
        <v>0.99495513713307071</v>
      </c>
      <c r="F270" s="22">
        <f t="shared" si="93"/>
        <v>98.610721775544164</v>
      </c>
      <c r="G270" s="5">
        <v>0.97499999999999998</v>
      </c>
      <c r="H270" s="22">
        <v>30.971422599639791</v>
      </c>
      <c r="I270" s="59">
        <f t="shared" si="94"/>
        <v>31.097863378352898</v>
      </c>
      <c r="J270" s="59">
        <f t="shared" si="95"/>
        <v>31.099147469011779</v>
      </c>
      <c r="L270" s="19"/>
      <c r="M270" s="18"/>
      <c r="P270" s="19"/>
      <c r="Q270" s="18"/>
      <c r="R270" s="20"/>
    </row>
    <row r="271" spans="2:21">
      <c r="B271" s="56">
        <v>150.65089201476781</v>
      </c>
      <c r="C271" s="24">
        <v>1</v>
      </c>
      <c r="D271" s="24">
        <v>0.5</v>
      </c>
      <c r="E271" s="23">
        <f t="shared" si="92"/>
        <v>0.99668106844033166</v>
      </c>
      <c r="F271" s="23">
        <f t="shared" si="93"/>
        <v>150.15089201476781</v>
      </c>
      <c r="G271" s="25">
        <v>0.97499999999999998</v>
      </c>
      <c r="H271" s="23">
        <v>30.993178567334969</v>
      </c>
      <c r="I271" s="60">
        <f t="shared" si="94"/>
        <v>31.076289853079516</v>
      </c>
      <c r="J271" s="60">
        <f t="shared" si="95"/>
        <v>31.077206639275651</v>
      </c>
      <c r="L271" s="19"/>
      <c r="M271" s="18"/>
      <c r="P271" s="19"/>
      <c r="Q271" s="18"/>
      <c r="R271" s="20"/>
      <c r="U271" s="21"/>
    </row>
    <row r="272" spans="2:21">
      <c r="B272" s="43">
        <v>4.9929984370721252</v>
      </c>
      <c r="C272" s="13">
        <v>1</v>
      </c>
      <c r="D272" s="13">
        <v>0.5</v>
      </c>
      <c r="E272" s="22">
        <f t="shared" ref="E272:E277" si="108">F272/B272</f>
        <v>0.89985977237893988</v>
      </c>
      <c r="F272" s="22">
        <f t="shared" ref="F272:F277" si="109">B272-C272*D272</f>
        <v>4.4929984370721252</v>
      </c>
      <c r="G272" s="5">
        <v>0.97</v>
      </c>
      <c r="H272" s="13">
        <v>29.77</v>
      </c>
      <c r="I272" s="59">
        <f t="shared" ref="I272:I277" si="110">1000*(G272-1)*LN(E272)+H272</f>
        <v>32.93549008795214</v>
      </c>
      <c r="J272" s="59">
        <f t="shared" ref="J272:J277" si="111">H272-(1-E272)*1000*LN(G272)</f>
        <v>32.820191970675815</v>
      </c>
      <c r="K272" s="22">
        <f>AVERAGE(I260,J260,I266,J266,I272,J272)</f>
        <v>32.357058659051212</v>
      </c>
      <c r="L272" s="22">
        <f>STDEV(I260,J260,I266,J266,I272,J272)</f>
        <v>0.4689680897778904</v>
      </c>
      <c r="M272" s="18"/>
      <c r="P272" s="19"/>
      <c r="Q272" s="18"/>
      <c r="R272" s="20"/>
    </row>
    <row r="273" spans="2:21">
      <c r="B273" s="43">
        <v>10.991260727564306</v>
      </c>
      <c r="C273" s="13">
        <v>1</v>
      </c>
      <c r="D273" s="13">
        <v>0.5</v>
      </c>
      <c r="E273" s="22">
        <f t="shared" si="108"/>
        <v>0.95450931313583698</v>
      </c>
      <c r="F273" s="22">
        <f t="shared" si="109"/>
        <v>10.491260727564306</v>
      </c>
      <c r="G273" s="5">
        <v>0.97</v>
      </c>
      <c r="H273" s="22">
        <v>30.461588844039532</v>
      </c>
      <c r="I273" s="59">
        <f t="shared" si="110"/>
        <v>31.858325207464009</v>
      </c>
      <c r="J273" s="59">
        <f t="shared" si="111"/>
        <v>31.847199113856981</v>
      </c>
      <c r="K273" s="22">
        <f>AVERAGE(I261,J261,I267,J267,I273,J273)</f>
        <v>31.619623958350967</v>
      </c>
      <c r="L273" s="22">
        <f>STDEV(I261,J261,I267,J267,I273,J273)</f>
        <v>0.20853679227127739</v>
      </c>
      <c r="M273" s="18"/>
      <c r="P273" s="19"/>
      <c r="Q273" s="18"/>
      <c r="R273" s="20"/>
    </row>
    <row r="274" spans="2:21">
      <c r="B274" s="43">
        <v>33.962428068474161</v>
      </c>
      <c r="C274" s="13">
        <v>1</v>
      </c>
      <c r="D274" s="13">
        <v>0.5</v>
      </c>
      <c r="E274" s="22">
        <f t="shared" si="108"/>
        <v>0.98527784883366076</v>
      </c>
      <c r="F274" s="22">
        <f t="shared" si="109"/>
        <v>33.462428068474161</v>
      </c>
      <c r="G274" s="5">
        <v>0.97</v>
      </c>
      <c r="H274" s="22">
        <v>30.849436996427652</v>
      </c>
      <c r="I274" s="59">
        <f t="shared" si="110"/>
        <v>31.294384923016679</v>
      </c>
      <c r="J274" s="59">
        <f t="shared" si="111"/>
        <v>31.297862053424424</v>
      </c>
      <c r="K274" s="22">
        <f t="shared" ref="K274:K277" si="112">AVERAGE(I262,J262,I268,J268,I274,J274)</f>
        <v>31.221262793246353</v>
      </c>
      <c r="L274" s="22">
        <f t="shared" ref="L274:L277" si="113">STDEV(I262,J262,I268,J268,I274,J274)</f>
        <v>6.6940924592928996E-2</v>
      </c>
      <c r="M274" s="18"/>
      <c r="P274" s="19"/>
      <c r="Q274" s="18"/>
      <c r="R274" s="20"/>
    </row>
    <row r="275" spans="2:21">
      <c r="B275" s="43">
        <v>49.102981399192565</v>
      </c>
      <c r="C275" s="13">
        <v>1</v>
      </c>
      <c r="D275" s="13">
        <v>0.5</v>
      </c>
      <c r="E275" s="22">
        <f t="shared" si="108"/>
        <v>0.9898173189131807</v>
      </c>
      <c r="F275" s="22">
        <f t="shared" si="109"/>
        <v>48.602981399192565</v>
      </c>
      <c r="G275" s="5">
        <v>0.97</v>
      </c>
      <c r="H275" s="22">
        <v>30.906658604256311</v>
      </c>
      <c r="I275" s="59">
        <f t="shared" si="110"/>
        <v>31.213704981183479</v>
      </c>
      <c r="J275" s="59">
        <f t="shared" si="111"/>
        <v>31.216815000230358</v>
      </c>
      <c r="K275" s="22">
        <f t="shared" si="112"/>
        <v>31.163540809009305</v>
      </c>
      <c r="L275" s="22">
        <f t="shared" si="113"/>
        <v>4.6254709672579331E-2</v>
      </c>
      <c r="M275" s="18"/>
      <c r="P275" s="19"/>
      <c r="Q275" s="18"/>
      <c r="R275" s="20"/>
    </row>
    <row r="276" spans="2:21">
      <c r="B276" s="43">
        <v>99.110721775544164</v>
      </c>
      <c r="C276" s="13">
        <v>1</v>
      </c>
      <c r="D276" s="13">
        <v>0.5</v>
      </c>
      <c r="E276" s="22">
        <f t="shared" si="108"/>
        <v>0.99495513713307071</v>
      </c>
      <c r="F276" s="22">
        <f t="shared" si="109"/>
        <v>98.610721775544164</v>
      </c>
      <c r="G276" s="5">
        <v>0.97</v>
      </c>
      <c r="H276" s="22">
        <v>30.971422599639791</v>
      </c>
      <c r="I276" s="59">
        <f t="shared" si="110"/>
        <v>31.12315153409552</v>
      </c>
      <c r="J276" s="59">
        <f t="shared" si="111"/>
        <v>31.125085124435493</v>
      </c>
      <c r="K276" s="22">
        <f t="shared" si="112"/>
        <v>31.098527536017226</v>
      </c>
      <c r="L276" s="22">
        <f t="shared" si="113"/>
        <v>2.2892275733779523E-2</v>
      </c>
      <c r="M276" s="18"/>
      <c r="P276" s="19"/>
      <c r="Q276" s="18"/>
      <c r="R276" s="20"/>
    </row>
    <row r="277" spans="2:21">
      <c r="B277" s="56">
        <v>150.65089201476781</v>
      </c>
      <c r="C277" s="24">
        <v>1</v>
      </c>
      <c r="D277" s="24">
        <v>0.5</v>
      </c>
      <c r="E277" s="23">
        <f t="shared" si="108"/>
        <v>0.99668106844033166</v>
      </c>
      <c r="F277" s="23">
        <f t="shared" si="109"/>
        <v>150.15089201476781</v>
      </c>
      <c r="G277" s="25">
        <v>0.97</v>
      </c>
      <c r="H277" s="23">
        <v>30.993178567334969</v>
      </c>
      <c r="I277" s="60">
        <f t="shared" si="110"/>
        <v>31.092912110228426</v>
      </c>
      <c r="J277" s="60">
        <f t="shared" si="111"/>
        <v>31.094270592338454</v>
      </c>
      <c r="K277" s="23">
        <f t="shared" si="112"/>
        <v>31.076762793515744</v>
      </c>
      <c r="L277" s="23">
        <f t="shared" si="113"/>
        <v>1.505539204072249E-2</v>
      </c>
      <c r="M277" s="18"/>
      <c r="P277" s="19"/>
      <c r="Q277" s="18"/>
      <c r="R277" s="20"/>
      <c r="U277" s="21"/>
    </row>
    <row r="278" spans="2:21">
      <c r="B278" s="43">
        <v>4.9929984370721252</v>
      </c>
      <c r="C278" s="13">
        <v>1</v>
      </c>
      <c r="D278" s="13">
        <v>1</v>
      </c>
      <c r="E278" s="22">
        <f t="shared" si="92"/>
        <v>0.79971954475787976</v>
      </c>
      <c r="F278" s="22">
        <f t="shared" si="93"/>
        <v>3.9929984370721252</v>
      </c>
      <c r="G278" s="26">
        <v>0.98</v>
      </c>
      <c r="H278" s="13">
        <v>29.77</v>
      </c>
      <c r="I278" s="59">
        <f t="shared" si="94"/>
        <v>34.239883636611118</v>
      </c>
      <c r="J278" s="59">
        <f t="shared" si="95"/>
        <v>33.816207418676115</v>
      </c>
      <c r="L278" s="19"/>
      <c r="M278" s="18"/>
      <c r="P278" s="19"/>
      <c r="Q278" s="18"/>
      <c r="R278" s="20"/>
    </row>
    <row r="279" spans="2:21">
      <c r="B279" s="43">
        <v>10.991260727564306</v>
      </c>
      <c r="C279" s="13">
        <v>1</v>
      </c>
      <c r="D279" s="13">
        <v>1</v>
      </c>
      <c r="E279" s="22">
        <f t="shared" si="92"/>
        <v>0.90901862627167407</v>
      </c>
      <c r="F279" s="22">
        <f t="shared" si="93"/>
        <v>9.9912607275643062</v>
      </c>
      <c r="G279" s="5">
        <v>0.98</v>
      </c>
      <c r="H279" s="22">
        <v>30.461588844039532</v>
      </c>
      <c r="I279" s="59">
        <f t="shared" si="94"/>
        <v>32.369382725372702</v>
      </c>
      <c r="J279" s="59">
        <f t="shared" si="95"/>
        <v>32.299658908818756</v>
      </c>
      <c r="L279" s="19"/>
      <c r="M279" s="18"/>
      <c r="P279" s="19"/>
      <c r="Q279" s="18"/>
      <c r="R279" s="20"/>
    </row>
    <row r="280" spans="2:21">
      <c r="B280" s="43">
        <v>33.962428068474161</v>
      </c>
      <c r="C280" s="13">
        <v>1</v>
      </c>
      <c r="D280" s="13">
        <v>1</v>
      </c>
      <c r="E280" s="22">
        <f t="shared" si="92"/>
        <v>0.97055569766732153</v>
      </c>
      <c r="F280" s="22">
        <f t="shared" si="93"/>
        <v>32.962428068474161</v>
      </c>
      <c r="G280" s="5">
        <v>0.98</v>
      </c>
      <c r="H280" s="22">
        <v>30.849436996427652</v>
      </c>
      <c r="I280" s="59">
        <f t="shared" si="94"/>
        <v>31.447166742969593</v>
      </c>
      <c r="J280" s="59">
        <f t="shared" si="95"/>
        <v>31.444291618623311</v>
      </c>
      <c r="L280" s="19"/>
      <c r="M280" s="18"/>
      <c r="P280" s="19"/>
      <c r="Q280" s="18"/>
      <c r="R280" s="20"/>
    </row>
    <row r="281" spans="2:21">
      <c r="B281" s="43">
        <v>49.102981399192565</v>
      </c>
      <c r="C281" s="13">
        <v>1</v>
      </c>
      <c r="D281" s="13">
        <v>1</v>
      </c>
      <c r="E281" s="22">
        <f t="shared" si="92"/>
        <v>0.97963463782636129</v>
      </c>
      <c r="F281" s="22">
        <f t="shared" si="93"/>
        <v>48.102981399192565</v>
      </c>
      <c r="G281" s="5">
        <v>0.98</v>
      </c>
      <c r="H281" s="22">
        <v>30.906658604256311</v>
      </c>
      <c r="I281" s="59">
        <f t="shared" si="94"/>
        <v>31.318170511779517</v>
      </c>
      <c r="J281" s="59">
        <f t="shared" si="95"/>
        <v>31.318094055665615</v>
      </c>
      <c r="L281" s="19"/>
      <c r="M281" s="18"/>
      <c r="P281" s="19"/>
      <c r="Q281" s="18"/>
      <c r="R281" s="20"/>
    </row>
    <row r="282" spans="2:21">
      <c r="B282" s="43">
        <v>99.110721775544164</v>
      </c>
      <c r="C282" s="13">
        <v>1</v>
      </c>
      <c r="D282" s="13">
        <v>1</v>
      </c>
      <c r="E282" s="22">
        <f t="shared" si="92"/>
        <v>0.98991027426614153</v>
      </c>
      <c r="F282" s="22">
        <f t="shared" si="93"/>
        <v>98.110721775544164</v>
      </c>
      <c r="G282" s="5">
        <v>0.98</v>
      </c>
      <c r="H282" s="22">
        <v>30.971422599639791</v>
      </c>
      <c r="I282" s="59">
        <f t="shared" si="94"/>
        <v>31.174242039944527</v>
      </c>
      <c r="J282" s="59">
        <f t="shared" si="95"/>
        <v>31.175262375554979</v>
      </c>
      <c r="L282" s="19"/>
      <c r="M282" s="18"/>
      <c r="P282" s="19"/>
      <c r="Q282" s="18"/>
      <c r="R282" s="20"/>
    </row>
    <row r="283" spans="2:21">
      <c r="B283" s="56">
        <v>150.65089201476781</v>
      </c>
      <c r="C283" s="24">
        <v>1</v>
      </c>
      <c r="D283" s="24">
        <v>1</v>
      </c>
      <c r="E283" s="23">
        <f t="shared" si="92"/>
        <v>0.99336213688066333</v>
      </c>
      <c r="F283" s="23">
        <f t="shared" si="93"/>
        <v>149.65089201476781</v>
      </c>
      <c r="G283" s="25">
        <v>0.98</v>
      </c>
      <c r="H283" s="23">
        <v>30.993178567334969</v>
      </c>
      <c r="I283" s="60">
        <f t="shared" si="94"/>
        <v>31.126378401564352</v>
      </c>
      <c r="J283" s="60">
        <f t="shared" si="95"/>
        <v>31.127281373148683</v>
      </c>
      <c r="L283" s="19"/>
      <c r="M283" s="18"/>
      <c r="P283" s="19"/>
      <c r="Q283" s="18"/>
      <c r="R283" s="20"/>
      <c r="U283" s="21"/>
    </row>
    <row r="284" spans="2:21">
      <c r="B284" s="43">
        <v>4.9929984370721252</v>
      </c>
      <c r="C284" s="13">
        <v>1</v>
      </c>
      <c r="D284" s="13">
        <v>1</v>
      </c>
      <c r="E284" s="22">
        <f t="shared" si="92"/>
        <v>0.79971954475787976</v>
      </c>
      <c r="F284" s="22">
        <f t="shared" si="93"/>
        <v>3.9929984370721252</v>
      </c>
      <c r="G284" s="5">
        <v>0.97499999999999998</v>
      </c>
      <c r="H284" s="13">
        <v>29.77</v>
      </c>
      <c r="I284" s="59">
        <f t="shared" si="94"/>
        <v>35.357354545763897</v>
      </c>
      <c r="J284" s="59">
        <f t="shared" si="95"/>
        <v>34.840662108826166</v>
      </c>
      <c r="L284" s="19"/>
      <c r="M284" s="18"/>
      <c r="P284" s="19"/>
      <c r="Q284" s="18"/>
      <c r="R284" s="20"/>
    </row>
    <row r="285" spans="2:21">
      <c r="B285" s="43">
        <v>10.991260727564306</v>
      </c>
      <c r="C285" s="13">
        <v>1</v>
      </c>
      <c r="D285" s="13">
        <v>1</v>
      </c>
      <c r="E285" s="22">
        <f t="shared" si="92"/>
        <v>0.90901862627167407</v>
      </c>
      <c r="F285" s="22">
        <f t="shared" si="93"/>
        <v>9.9912607275643062</v>
      </c>
      <c r="G285" s="5">
        <v>0.97499999999999998</v>
      </c>
      <c r="H285" s="22">
        <v>30.461588844039532</v>
      </c>
      <c r="I285" s="59">
        <f t="shared" si="94"/>
        <v>32.846331195706</v>
      </c>
      <c r="J285" s="59">
        <f t="shared" si="95"/>
        <v>32.765037794240207</v>
      </c>
      <c r="L285" s="19"/>
      <c r="M285" s="18"/>
      <c r="P285" s="19"/>
      <c r="Q285" s="18"/>
      <c r="R285" s="20"/>
    </row>
    <row r="286" spans="2:21">
      <c r="B286" s="43">
        <v>33.962428068474161</v>
      </c>
      <c r="C286" s="13">
        <v>1</v>
      </c>
      <c r="D286" s="13">
        <v>1</v>
      </c>
      <c r="E286" s="22">
        <f t="shared" si="92"/>
        <v>0.97055569766732153</v>
      </c>
      <c r="F286" s="22">
        <f t="shared" si="93"/>
        <v>32.962428068474161</v>
      </c>
      <c r="G286" s="5">
        <v>0.97499999999999998</v>
      </c>
      <c r="H286" s="22">
        <v>30.849436996427652</v>
      </c>
      <c r="I286" s="59">
        <f t="shared" si="94"/>
        <v>31.596599179605079</v>
      </c>
      <c r="J286" s="59">
        <f t="shared" si="95"/>
        <v>31.594902189117786</v>
      </c>
      <c r="L286" s="19"/>
      <c r="M286" s="18"/>
      <c r="P286" s="19"/>
      <c r="Q286" s="18"/>
      <c r="R286" s="20"/>
    </row>
    <row r="287" spans="2:21">
      <c r="B287" s="43">
        <v>49.102981399192565</v>
      </c>
      <c r="C287" s="13">
        <v>1</v>
      </c>
      <c r="D287" s="13">
        <v>1</v>
      </c>
      <c r="E287" s="22">
        <f t="shared" si="92"/>
        <v>0.97963463782636129</v>
      </c>
      <c r="F287" s="22">
        <f t="shared" si="93"/>
        <v>48.102981399192565</v>
      </c>
      <c r="G287" s="5">
        <v>0.97499999999999998</v>
      </c>
      <c r="H287" s="22">
        <v>30.906658604256311</v>
      </c>
      <c r="I287" s="59">
        <f t="shared" si="94"/>
        <v>31.421048488660318</v>
      </c>
      <c r="J287" s="59">
        <f t="shared" si="95"/>
        <v>31.422264933299015</v>
      </c>
      <c r="L287" s="19"/>
      <c r="M287" s="18"/>
      <c r="P287" s="19"/>
      <c r="Q287" s="18"/>
      <c r="R287" s="20"/>
    </row>
    <row r="288" spans="2:21">
      <c r="B288" s="43">
        <v>99.110721775544164</v>
      </c>
      <c r="C288" s="13">
        <v>1</v>
      </c>
      <c r="D288" s="13">
        <v>1</v>
      </c>
      <c r="E288" s="22">
        <f t="shared" si="92"/>
        <v>0.98991027426614153</v>
      </c>
      <c r="F288" s="22">
        <f t="shared" si="93"/>
        <v>98.110721775544164</v>
      </c>
      <c r="G288" s="5">
        <v>0.97499999999999998</v>
      </c>
      <c r="H288" s="22">
        <v>30.971422599639791</v>
      </c>
      <c r="I288" s="59">
        <f t="shared" si="94"/>
        <v>31.224946900020711</v>
      </c>
      <c r="J288" s="59">
        <f t="shared" si="95"/>
        <v>31.226872338383767</v>
      </c>
      <c r="L288" s="19"/>
      <c r="M288" s="18"/>
      <c r="P288" s="19"/>
      <c r="Q288" s="18"/>
      <c r="R288" s="20"/>
    </row>
    <row r="289" spans="2:21">
      <c r="B289" s="56">
        <v>150.65089201476781</v>
      </c>
      <c r="C289" s="24">
        <v>1</v>
      </c>
      <c r="D289" s="24">
        <v>1</v>
      </c>
      <c r="E289" s="23">
        <f t="shared" si="92"/>
        <v>0.99336213688066333</v>
      </c>
      <c r="F289" s="23">
        <f t="shared" si="93"/>
        <v>149.65089201476781</v>
      </c>
      <c r="G289" s="25">
        <v>0.97499999999999998</v>
      </c>
      <c r="H289" s="23">
        <v>30.993178567334969</v>
      </c>
      <c r="I289" s="60">
        <f t="shared" si="94"/>
        <v>31.159678360121699</v>
      </c>
      <c r="J289" s="60">
        <f t="shared" si="95"/>
        <v>31.161234711216334</v>
      </c>
      <c r="L289" s="19"/>
      <c r="M289" s="18"/>
      <c r="P289" s="19"/>
      <c r="Q289" s="18"/>
      <c r="R289" s="20"/>
      <c r="U289" s="21"/>
    </row>
    <row r="290" spans="2:21">
      <c r="B290" s="43">
        <v>4.9929984370721252</v>
      </c>
      <c r="C290" s="13">
        <v>1</v>
      </c>
      <c r="D290" s="13">
        <v>1</v>
      </c>
      <c r="E290" s="22">
        <f t="shared" ref="E290:E295" si="114">F290/B290</f>
        <v>0.79971954475787976</v>
      </c>
      <c r="F290" s="22">
        <f t="shared" ref="F290:F295" si="115">B290-C290*D290</f>
        <v>3.9929984370721252</v>
      </c>
      <c r="G290" s="5">
        <v>0.97</v>
      </c>
      <c r="H290" s="13">
        <v>29.77</v>
      </c>
      <c r="I290" s="59">
        <f t="shared" ref="I290:I295" si="116">1000*(G290-1)*LN(E290)+H290</f>
        <v>36.474825454916676</v>
      </c>
      <c r="J290" s="59">
        <f t="shared" ref="J290:J295" si="117">H290-(1-E290)*1000*LN(G290)</f>
        <v>35.870383941351626</v>
      </c>
      <c r="K290" s="22">
        <f>AVERAGE(I278,J278,I284,J284,I290,J290)</f>
        <v>35.099886184357601</v>
      </c>
      <c r="L290" s="22">
        <f>STDEV(I278,J278,I284,J284,I290,J290)</f>
        <v>1.0005046152128136</v>
      </c>
      <c r="M290" s="18"/>
      <c r="P290" s="19"/>
      <c r="Q290" s="18"/>
      <c r="R290" s="20"/>
    </row>
    <row r="291" spans="2:21">
      <c r="B291" s="43">
        <v>10.991260727564306</v>
      </c>
      <c r="C291" s="13">
        <v>1</v>
      </c>
      <c r="D291" s="13">
        <v>1</v>
      </c>
      <c r="E291" s="22">
        <f t="shared" si="114"/>
        <v>0.90901862627167407</v>
      </c>
      <c r="F291" s="22">
        <f t="shared" si="115"/>
        <v>9.9912607275643062</v>
      </c>
      <c r="G291" s="5">
        <v>0.97</v>
      </c>
      <c r="H291" s="22">
        <v>30.461588844039532</v>
      </c>
      <c r="I291" s="59">
        <f t="shared" si="116"/>
        <v>33.323279666039291</v>
      </c>
      <c r="J291" s="59">
        <f t="shared" si="117"/>
        <v>33.232809383674429</v>
      </c>
      <c r="K291" s="22">
        <f>AVERAGE(I279,J279,I285,J285,I291,J291)</f>
        <v>32.80608327897523</v>
      </c>
      <c r="L291" s="22">
        <f>STDEV(I279,J279,I285,J285,I291,J291)</f>
        <v>0.42427936882372791</v>
      </c>
      <c r="M291" s="18"/>
      <c r="P291" s="19"/>
      <c r="Q291" s="18"/>
      <c r="R291" s="20"/>
    </row>
    <row r="292" spans="2:21">
      <c r="B292" s="43">
        <v>33.962428068474161</v>
      </c>
      <c r="C292" s="13">
        <v>1</v>
      </c>
      <c r="D292" s="13">
        <v>1</v>
      </c>
      <c r="E292" s="22">
        <f t="shared" si="114"/>
        <v>0.97055569766732153</v>
      </c>
      <c r="F292" s="22">
        <f t="shared" si="115"/>
        <v>32.962428068474161</v>
      </c>
      <c r="G292" s="5">
        <v>0.97</v>
      </c>
      <c r="H292" s="22">
        <v>30.849436996427652</v>
      </c>
      <c r="I292" s="59">
        <f t="shared" si="116"/>
        <v>31.746031616240565</v>
      </c>
      <c r="J292" s="59">
        <f t="shared" si="117"/>
        <v>31.746287110421193</v>
      </c>
      <c r="K292" s="22">
        <f t="shared" ref="K292:K295" si="118">AVERAGE(I280,J280,I286,J286,I292,J292)</f>
        <v>31.595879742829585</v>
      </c>
      <c r="L292" s="22">
        <f t="shared" ref="L292:L295" si="119">STDEV(I280,J280,I286,J286,I292,J292)</f>
        <v>0.13436067150988212</v>
      </c>
      <c r="M292" s="18"/>
      <c r="P292" s="19"/>
      <c r="Q292" s="18"/>
      <c r="R292" s="20"/>
    </row>
    <row r="293" spans="2:21">
      <c r="B293" s="43">
        <v>49.102981399192565</v>
      </c>
      <c r="C293" s="13">
        <v>1</v>
      </c>
      <c r="D293" s="13">
        <v>1</v>
      </c>
      <c r="E293" s="22">
        <f t="shared" si="114"/>
        <v>0.97963463782636129</v>
      </c>
      <c r="F293" s="22">
        <f t="shared" si="115"/>
        <v>48.102981399192565</v>
      </c>
      <c r="G293" s="5">
        <v>0.97</v>
      </c>
      <c r="H293" s="22">
        <v>30.906658604256311</v>
      </c>
      <c r="I293" s="59">
        <f t="shared" si="116"/>
        <v>31.52392646554112</v>
      </c>
      <c r="J293" s="59">
        <f t="shared" si="117"/>
        <v>31.526971396204409</v>
      </c>
      <c r="K293" s="22">
        <f t="shared" si="118"/>
        <v>31.421745975191666</v>
      </c>
      <c r="L293" s="22">
        <f t="shared" si="119"/>
        <v>9.2720650000761948E-2</v>
      </c>
      <c r="M293" s="18"/>
      <c r="P293" s="19"/>
      <c r="Q293" s="18"/>
      <c r="R293" s="20"/>
    </row>
    <row r="294" spans="2:21">
      <c r="B294" s="43">
        <v>99.110721775544164</v>
      </c>
      <c r="C294" s="13">
        <v>1</v>
      </c>
      <c r="D294" s="13">
        <v>1</v>
      </c>
      <c r="E294" s="22">
        <f t="shared" si="114"/>
        <v>0.98991027426614153</v>
      </c>
      <c r="F294" s="22">
        <f t="shared" si="115"/>
        <v>98.110721775544164</v>
      </c>
      <c r="G294" s="5">
        <v>0.97</v>
      </c>
      <c r="H294" s="22">
        <v>30.971422599639791</v>
      </c>
      <c r="I294" s="59">
        <f t="shared" si="116"/>
        <v>31.275651760096892</v>
      </c>
      <c r="J294" s="59">
        <f t="shared" si="117"/>
        <v>31.278747649231189</v>
      </c>
      <c r="K294" s="22">
        <f t="shared" si="118"/>
        <v>31.225953843872009</v>
      </c>
      <c r="L294" s="22">
        <f t="shared" si="119"/>
        <v>4.5831565443604498E-2</v>
      </c>
      <c r="M294" s="18"/>
      <c r="P294" s="19"/>
      <c r="Q294" s="18"/>
      <c r="R294" s="20"/>
    </row>
    <row r="295" spans="2:21">
      <c r="B295" s="56">
        <v>150.65089201476781</v>
      </c>
      <c r="C295" s="24">
        <v>1</v>
      </c>
      <c r="D295" s="24">
        <v>1</v>
      </c>
      <c r="E295" s="23">
        <f t="shared" si="114"/>
        <v>0.99336213688066333</v>
      </c>
      <c r="F295" s="23">
        <f t="shared" si="115"/>
        <v>149.65089201476781</v>
      </c>
      <c r="G295" s="25">
        <v>0.97</v>
      </c>
      <c r="H295" s="23">
        <v>30.993178567334969</v>
      </c>
      <c r="I295" s="60">
        <f t="shared" si="116"/>
        <v>31.192978318679046</v>
      </c>
      <c r="J295" s="60">
        <f t="shared" si="117"/>
        <v>31.195362617341939</v>
      </c>
      <c r="K295" s="23">
        <f t="shared" si="118"/>
        <v>31.160485630345345</v>
      </c>
      <c r="L295" s="23">
        <f t="shared" si="119"/>
        <v>3.0130441668113263E-2</v>
      </c>
      <c r="M295" s="18"/>
      <c r="P295" s="19"/>
      <c r="Q295" s="18"/>
      <c r="R295" s="20"/>
      <c r="U295" s="21"/>
    </row>
    <row r="296" spans="2:21">
      <c r="B296" s="43">
        <v>4.9929984370721252</v>
      </c>
      <c r="C296" s="13">
        <v>1</v>
      </c>
      <c r="D296" s="13">
        <v>2</v>
      </c>
      <c r="E296" s="22">
        <f t="shared" ref="E296:E307" si="120">F296/B296</f>
        <v>0.59943908951575953</v>
      </c>
      <c r="F296" s="22">
        <f t="shared" ref="F296:F307" si="121">B296-C296*D296</f>
        <v>2.9929984370721252</v>
      </c>
      <c r="G296" s="26">
        <v>0.98</v>
      </c>
      <c r="H296" s="13">
        <v>29.77</v>
      </c>
      <c r="I296" s="59">
        <f t="shared" ref="I296:I307" si="122">1000*(G296-1)*LN(E296)+H296</f>
        <v>40.005218236372038</v>
      </c>
      <c r="J296" s="59">
        <f t="shared" ref="J296:J307" si="123">H296-(1-E296)*1000*LN(G296)</f>
        <v>37.862414837352226</v>
      </c>
      <c r="L296" s="19"/>
      <c r="M296" s="18"/>
      <c r="P296" s="19"/>
      <c r="Q296" s="18"/>
      <c r="R296" s="20"/>
    </row>
    <row r="297" spans="2:21">
      <c r="B297" s="43">
        <v>10.991260727564306</v>
      </c>
      <c r="C297" s="13">
        <v>1</v>
      </c>
      <c r="D297" s="13">
        <v>2</v>
      </c>
      <c r="E297" s="22">
        <f t="shared" si="120"/>
        <v>0.81803725254334814</v>
      </c>
      <c r="F297" s="22">
        <f t="shared" si="121"/>
        <v>8.9912607275643062</v>
      </c>
      <c r="G297" s="5">
        <v>0.98</v>
      </c>
      <c r="H297" s="22">
        <v>30.461588844039532</v>
      </c>
      <c r="I297" s="59">
        <f t="shared" si="122"/>
        <v>34.47853689223578</v>
      </c>
      <c r="J297" s="59">
        <f t="shared" si="123"/>
        <v>34.13772897359798</v>
      </c>
      <c r="L297" s="19"/>
      <c r="M297" s="18"/>
      <c r="P297" s="19"/>
      <c r="Q297" s="18"/>
      <c r="R297" s="20"/>
    </row>
    <row r="298" spans="2:21">
      <c r="B298" s="43">
        <v>33.962428068474161</v>
      </c>
      <c r="C298" s="13">
        <v>1</v>
      </c>
      <c r="D298" s="13">
        <v>2</v>
      </c>
      <c r="E298" s="22">
        <f t="shared" si="120"/>
        <v>0.94111139533464294</v>
      </c>
      <c r="F298" s="22">
        <f t="shared" si="121"/>
        <v>31.962428068474161</v>
      </c>
      <c r="G298" s="5">
        <v>0.98</v>
      </c>
      <c r="H298" s="22">
        <v>30.849436996427652</v>
      </c>
      <c r="I298" s="59">
        <f t="shared" si="122"/>
        <v>32.063312329704182</v>
      </c>
      <c r="J298" s="59">
        <f t="shared" si="123"/>
        <v>32.039146240818972</v>
      </c>
      <c r="L298" s="19"/>
      <c r="M298" s="18"/>
      <c r="P298" s="19"/>
      <c r="Q298" s="18"/>
      <c r="R298" s="20"/>
    </row>
    <row r="299" spans="2:21">
      <c r="B299" s="43">
        <v>49.102981399192565</v>
      </c>
      <c r="C299" s="13">
        <v>1</v>
      </c>
      <c r="D299" s="13">
        <v>2</v>
      </c>
      <c r="E299" s="22">
        <f t="shared" si="120"/>
        <v>0.95926927565272269</v>
      </c>
      <c r="F299" s="22">
        <f t="shared" si="121"/>
        <v>47.102981399192565</v>
      </c>
      <c r="G299" s="5">
        <v>0.98</v>
      </c>
      <c r="H299" s="22">
        <v>30.906658604256311</v>
      </c>
      <c r="I299" s="59">
        <f t="shared" si="122"/>
        <v>31.738327715320644</v>
      </c>
      <c r="J299" s="59">
        <f t="shared" si="123"/>
        <v>31.729529507074918</v>
      </c>
      <c r="L299" s="19"/>
      <c r="M299" s="18"/>
      <c r="P299" s="19"/>
      <c r="Q299" s="18"/>
      <c r="R299" s="20"/>
    </row>
    <row r="300" spans="2:21">
      <c r="B300" s="43">
        <v>99.110721775544164</v>
      </c>
      <c r="C300" s="13">
        <v>1</v>
      </c>
      <c r="D300" s="13">
        <v>2</v>
      </c>
      <c r="E300" s="22">
        <f t="shared" si="120"/>
        <v>0.97982054853228295</v>
      </c>
      <c r="F300" s="22">
        <f t="shared" si="121"/>
        <v>97.110721775544164</v>
      </c>
      <c r="G300" s="5">
        <v>0.98</v>
      </c>
      <c r="H300" s="22">
        <v>30.971422599639791</v>
      </c>
      <c r="I300" s="59">
        <f t="shared" si="122"/>
        <v>31.379139356188915</v>
      </c>
      <c r="J300" s="59">
        <f t="shared" si="123"/>
        <v>31.379102151470168</v>
      </c>
      <c r="L300" s="19"/>
      <c r="M300" s="18"/>
      <c r="P300" s="19"/>
      <c r="Q300" s="18"/>
      <c r="R300" s="20"/>
    </row>
    <row r="301" spans="2:21">
      <c r="B301" s="56">
        <v>150.65089201476781</v>
      </c>
      <c r="C301" s="24">
        <v>1</v>
      </c>
      <c r="D301" s="24">
        <v>2</v>
      </c>
      <c r="E301" s="23">
        <f t="shared" si="120"/>
        <v>0.98672427376132665</v>
      </c>
      <c r="F301" s="23">
        <f t="shared" si="121"/>
        <v>148.65089201476781</v>
      </c>
      <c r="G301" s="25">
        <v>0.98</v>
      </c>
      <c r="H301" s="23">
        <v>30.993178567334969</v>
      </c>
      <c r="I301" s="60">
        <f t="shared" si="122"/>
        <v>31.260471296686958</v>
      </c>
      <c r="J301" s="60">
        <f t="shared" si="123"/>
        <v>31.261384178962398</v>
      </c>
      <c r="L301" s="19"/>
      <c r="M301" s="18"/>
      <c r="P301" s="19"/>
      <c r="Q301" s="18"/>
      <c r="R301" s="20"/>
      <c r="U301" s="21"/>
    </row>
    <row r="302" spans="2:21">
      <c r="B302" s="43">
        <v>4.9929984370721252</v>
      </c>
      <c r="C302" s="13">
        <v>1</v>
      </c>
      <c r="D302" s="13">
        <v>2</v>
      </c>
      <c r="E302" s="22">
        <f t="shared" si="120"/>
        <v>0.59943908951575953</v>
      </c>
      <c r="F302" s="22">
        <f t="shared" si="121"/>
        <v>2.9929984370721252</v>
      </c>
      <c r="G302" s="5">
        <v>0.97499999999999998</v>
      </c>
      <c r="H302" s="13">
        <v>29.77</v>
      </c>
      <c r="I302" s="59">
        <f t="shared" si="122"/>
        <v>42.564022795465043</v>
      </c>
      <c r="J302" s="59">
        <f t="shared" si="123"/>
        <v>39.911324217652336</v>
      </c>
      <c r="L302" s="19"/>
      <c r="M302" s="18"/>
      <c r="P302" s="19"/>
      <c r="Q302" s="18"/>
      <c r="R302" s="20"/>
    </row>
    <row r="303" spans="2:21">
      <c r="B303" s="43">
        <v>10.991260727564306</v>
      </c>
      <c r="C303" s="13">
        <v>1</v>
      </c>
      <c r="D303" s="13">
        <v>2</v>
      </c>
      <c r="E303" s="22">
        <f t="shared" si="120"/>
        <v>0.81803725254334814</v>
      </c>
      <c r="F303" s="22">
        <f t="shared" si="121"/>
        <v>8.9912607275643062</v>
      </c>
      <c r="G303" s="5">
        <v>0.97499999999999998</v>
      </c>
      <c r="H303" s="22">
        <v>30.461588844039532</v>
      </c>
      <c r="I303" s="59">
        <f t="shared" si="122"/>
        <v>35.482773904284841</v>
      </c>
      <c r="J303" s="59">
        <f t="shared" si="123"/>
        <v>35.068486744440882</v>
      </c>
      <c r="L303" s="19"/>
      <c r="M303" s="18"/>
      <c r="P303" s="19"/>
      <c r="Q303" s="18"/>
      <c r="R303" s="20"/>
    </row>
    <row r="304" spans="2:21">
      <c r="B304" s="43">
        <v>33.962428068474161</v>
      </c>
      <c r="C304" s="13">
        <v>1</v>
      </c>
      <c r="D304" s="13">
        <v>2</v>
      </c>
      <c r="E304" s="22">
        <f t="shared" si="120"/>
        <v>0.94111139533464294</v>
      </c>
      <c r="F304" s="22">
        <f t="shared" si="121"/>
        <v>31.962428068474161</v>
      </c>
      <c r="G304" s="5">
        <v>0.97499999999999998</v>
      </c>
      <c r="H304" s="22">
        <v>30.849436996427652</v>
      </c>
      <c r="I304" s="59">
        <f t="shared" si="122"/>
        <v>32.366781163023319</v>
      </c>
      <c r="J304" s="59">
        <f t="shared" si="123"/>
        <v>32.340367381807923</v>
      </c>
      <c r="L304" s="19"/>
      <c r="M304" s="18"/>
      <c r="P304" s="19"/>
      <c r="Q304" s="18"/>
      <c r="R304" s="20"/>
    </row>
    <row r="305" spans="2:21">
      <c r="B305" s="43">
        <v>49.102981399192565</v>
      </c>
      <c r="C305" s="13">
        <v>1</v>
      </c>
      <c r="D305" s="13">
        <v>2</v>
      </c>
      <c r="E305" s="22">
        <f t="shared" si="120"/>
        <v>0.95926927565272269</v>
      </c>
      <c r="F305" s="22">
        <f t="shared" si="121"/>
        <v>47.102981399192565</v>
      </c>
      <c r="G305" s="5">
        <v>0.97499999999999998</v>
      </c>
      <c r="H305" s="22">
        <v>30.906658604256311</v>
      </c>
      <c r="I305" s="59">
        <f t="shared" si="122"/>
        <v>31.946244993086726</v>
      </c>
      <c r="J305" s="59">
        <f t="shared" si="123"/>
        <v>31.937871262341719</v>
      </c>
      <c r="L305" s="19"/>
      <c r="M305" s="18"/>
      <c r="P305" s="19"/>
      <c r="Q305" s="18"/>
      <c r="R305" s="20"/>
    </row>
    <row r="306" spans="2:21">
      <c r="B306" s="43">
        <v>99.110721775544164</v>
      </c>
      <c r="C306" s="13">
        <v>1</v>
      </c>
      <c r="D306" s="13">
        <v>2</v>
      </c>
      <c r="E306" s="22">
        <f t="shared" si="120"/>
        <v>0.97982054853228295</v>
      </c>
      <c r="F306" s="22">
        <f t="shared" si="121"/>
        <v>97.110721775544164</v>
      </c>
      <c r="G306" s="5">
        <v>0.97499999999999998</v>
      </c>
      <c r="H306" s="22">
        <v>30.971422599639791</v>
      </c>
      <c r="I306" s="59">
        <f t="shared" si="122"/>
        <v>31.481068545326195</v>
      </c>
      <c r="J306" s="59">
        <f t="shared" si="123"/>
        <v>31.482322077127748</v>
      </c>
      <c r="L306" s="19"/>
      <c r="M306" s="18"/>
      <c r="P306" s="19"/>
      <c r="Q306" s="18"/>
      <c r="R306" s="20"/>
    </row>
    <row r="307" spans="2:21">
      <c r="B307" s="56">
        <v>150.65089201476781</v>
      </c>
      <c r="C307" s="24">
        <v>1</v>
      </c>
      <c r="D307" s="24">
        <v>2</v>
      </c>
      <c r="E307" s="23">
        <f t="shared" si="120"/>
        <v>0.98672427376132665</v>
      </c>
      <c r="F307" s="23">
        <f t="shared" si="121"/>
        <v>148.65089201476781</v>
      </c>
      <c r="G307" s="25">
        <v>0.97499999999999998</v>
      </c>
      <c r="H307" s="23">
        <v>30.993178567334969</v>
      </c>
      <c r="I307" s="60">
        <f t="shared" si="122"/>
        <v>31.327294479024957</v>
      </c>
      <c r="J307" s="60">
        <f t="shared" si="123"/>
        <v>31.3292908550977</v>
      </c>
      <c r="L307" s="19"/>
      <c r="M307" s="18"/>
      <c r="P307" s="19"/>
      <c r="Q307" s="18"/>
      <c r="R307" s="20"/>
      <c r="U307" s="21"/>
    </row>
    <row r="308" spans="2:21">
      <c r="B308" s="43">
        <v>4.9929984370721252</v>
      </c>
      <c r="C308" s="13">
        <v>1</v>
      </c>
      <c r="D308" s="13">
        <v>2</v>
      </c>
      <c r="E308" s="22">
        <f t="shared" ref="E308:E325" si="124">F308/B308</f>
        <v>0.59943908951575953</v>
      </c>
      <c r="F308" s="22">
        <f t="shared" ref="F308:F325" si="125">B308-C308*D308</f>
        <v>2.9929984370721252</v>
      </c>
      <c r="G308" s="5">
        <v>0.97</v>
      </c>
      <c r="H308" s="13">
        <v>29.77</v>
      </c>
      <c r="I308" s="59">
        <f t="shared" ref="I308:I325" si="126">1000*(G308-1)*LN(E308)+H308</f>
        <v>45.122827354558055</v>
      </c>
      <c r="J308" s="59">
        <f t="shared" ref="J308:J325" si="127">H308-(1-E308)*1000*LN(G308)</f>
        <v>41.970767882703257</v>
      </c>
      <c r="K308" s="22">
        <f>AVERAGE(I296,J296,I302,J302,I308,J308)</f>
        <v>41.239429220683824</v>
      </c>
      <c r="L308" s="22">
        <f>STDEV(I296,J296,I302,J302,I308,J308)</f>
        <v>2.5322539857287443</v>
      </c>
      <c r="M308" s="18"/>
      <c r="P308" s="19"/>
      <c r="Q308" s="18"/>
      <c r="R308" s="20"/>
    </row>
    <row r="309" spans="2:21">
      <c r="B309" s="43">
        <v>10.991260727564306</v>
      </c>
      <c r="C309" s="13">
        <v>1</v>
      </c>
      <c r="D309" s="13">
        <v>2</v>
      </c>
      <c r="E309" s="22">
        <f t="shared" si="124"/>
        <v>0.81803725254334814</v>
      </c>
      <c r="F309" s="22">
        <f t="shared" si="125"/>
        <v>8.9912607275643062</v>
      </c>
      <c r="G309" s="5">
        <v>0.97</v>
      </c>
      <c r="H309" s="22">
        <v>30.461588844039532</v>
      </c>
      <c r="I309" s="59">
        <f t="shared" si="126"/>
        <v>36.487010916333901</v>
      </c>
      <c r="J309" s="59">
        <f t="shared" si="127"/>
        <v>36.004029923309318</v>
      </c>
      <c r="K309" s="22">
        <f>AVERAGE(I297,J297,I303,J303,I309,J309)</f>
        <v>35.276427892367117</v>
      </c>
      <c r="L309" s="22">
        <f>STDEV(I297,J297,I303,J303,I309,J309)</f>
        <v>0.89599100962895761</v>
      </c>
      <c r="M309" s="18"/>
      <c r="P309" s="19"/>
      <c r="Q309" s="18"/>
      <c r="R309" s="20"/>
    </row>
    <row r="310" spans="2:21">
      <c r="B310" s="43">
        <v>33.962428068474161</v>
      </c>
      <c r="C310" s="13">
        <v>1</v>
      </c>
      <c r="D310" s="13">
        <v>2</v>
      </c>
      <c r="E310" s="22">
        <f t="shared" si="124"/>
        <v>0.94111139533464294</v>
      </c>
      <c r="F310" s="22">
        <f t="shared" si="125"/>
        <v>31.962428068474161</v>
      </c>
      <c r="G310" s="5">
        <v>0.97</v>
      </c>
      <c r="H310" s="22">
        <v>30.849436996427652</v>
      </c>
      <c r="I310" s="59">
        <f t="shared" si="126"/>
        <v>32.670249996342449</v>
      </c>
      <c r="J310" s="59">
        <f t="shared" si="127"/>
        <v>32.643137224414737</v>
      </c>
      <c r="K310" s="22">
        <f t="shared" ref="K310:K313" si="128">AVERAGE(I298,J298,I304,J304,I310,J310)</f>
        <v>32.353832389351929</v>
      </c>
      <c r="L310" s="22">
        <f t="shared" ref="L310:L313" si="129">STDEV(I298,J298,I304,J304,I310,J310)</f>
        <v>0.27114411072649719</v>
      </c>
      <c r="M310" s="18"/>
      <c r="P310" s="19"/>
      <c r="Q310" s="18"/>
      <c r="R310" s="20"/>
    </row>
    <row r="311" spans="2:21">
      <c r="B311" s="43">
        <v>49.102981399192565</v>
      </c>
      <c r="C311" s="13">
        <v>1</v>
      </c>
      <c r="D311" s="13">
        <v>2</v>
      </c>
      <c r="E311" s="22">
        <f t="shared" si="124"/>
        <v>0.95926927565272269</v>
      </c>
      <c r="F311" s="22">
        <f t="shared" si="125"/>
        <v>47.102981399192565</v>
      </c>
      <c r="G311" s="5">
        <v>0.97</v>
      </c>
      <c r="H311" s="22">
        <v>30.906658604256311</v>
      </c>
      <c r="I311" s="59">
        <f t="shared" si="126"/>
        <v>32.154162270852808</v>
      </c>
      <c r="J311" s="59">
        <f t="shared" si="127"/>
        <v>32.147284188152504</v>
      </c>
      <c r="K311" s="22">
        <f t="shared" si="128"/>
        <v>31.942236656138217</v>
      </c>
      <c r="L311" s="22">
        <f t="shared" si="129"/>
        <v>0.18644852769243297</v>
      </c>
      <c r="M311" s="18"/>
      <c r="P311" s="19"/>
      <c r="Q311" s="18"/>
      <c r="R311" s="20"/>
    </row>
    <row r="312" spans="2:21">
      <c r="B312" s="43">
        <v>99.110721775544164</v>
      </c>
      <c r="C312" s="13">
        <v>1</v>
      </c>
      <c r="D312" s="13">
        <v>2</v>
      </c>
      <c r="E312" s="22">
        <f t="shared" si="124"/>
        <v>0.97982054853228295</v>
      </c>
      <c r="F312" s="22">
        <f t="shared" si="125"/>
        <v>97.110721775544164</v>
      </c>
      <c r="G312" s="5">
        <v>0.97</v>
      </c>
      <c r="H312" s="22">
        <v>30.971422599639791</v>
      </c>
      <c r="I312" s="59">
        <f t="shared" si="126"/>
        <v>31.582997734463476</v>
      </c>
      <c r="J312" s="59">
        <f t="shared" si="127"/>
        <v>31.586072698822591</v>
      </c>
      <c r="K312" s="22">
        <f t="shared" si="128"/>
        <v>31.481783760566515</v>
      </c>
      <c r="L312" s="22">
        <f t="shared" si="129"/>
        <v>9.1870168247153647E-2</v>
      </c>
      <c r="M312" s="18"/>
      <c r="P312" s="19"/>
      <c r="Q312" s="18"/>
      <c r="R312" s="20"/>
    </row>
    <row r="313" spans="2:21">
      <c r="B313" s="56">
        <v>150.65089201476781</v>
      </c>
      <c r="C313" s="24">
        <v>1</v>
      </c>
      <c r="D313" s="24">
        <v>2</v>
      </c>
      <c r="E313" s="23">
        <f t="shared" si="124"/>
        <v>0.98672427376132665</v>
      </c>
      <c r="F313" s="23">
        <f t="shared" si="125"/>
        <v>148.65089201476781</v>
      </c>
      <c r="G313" s="25">
        <v>0.97</v>
      </c>
      <c r="H313" s="23">
        <v>30.993178567334969</v>
      </c>
      <c r="I313" s="60">
        <f t="shared" si="126"/>
        <v>31.394117661362955</v>
      </c>
      <c r="J313" s="60">
        <f t="shared" si="127"/>
        <v>31.397546667348909</v>
      </c>
      <c r="K313" s="23">
        <f t="shared" si="128"/>
        <v>31.32835085641398</v>
      </c>
      <c r="L313" s="23">
        <f t="shared" si="129"/>
        <v>6.0344847224085084E-2</v>
      </c>
      <c r="M313" s="18"/>
      <c r="P313" s="19"/>
      <c r="Q313" s="18"/>
      <c r="R313" s="20"/>
      <c r="U313" s="21"/>
    </row>
    <row r="314" spans="2:21">
      <c r="B314" s="43">
        <v>4.9929984370721252</v>
      </c>
      <c r="C314" s="13">
        <v>1</v>
      </c>
      <c r="D314" s="13">
        <v>5</v>
      </c>
      <c r="E314" s="22">
        <f t="shared" si="124"/>
        <v>-1.4022762106011158E-3</v>
      </c>
      <c r="F314" s="22">
        <f t="shared" si="125"/>
        <v>-7.0015629278747937E-3</v>
      </c>
      <c r="G314" s="26">
        <v>0.98</v>
      </c>
      <c r="H314" s="13">
        <v>29.77</v>
      </c>
      <c r="I314" s="59"/>
      <c r="J314" s="59">
        <f t="shared" si="127"/>
        <v>50.00103709338056</v>
      </c>
      <c r="L314" s="19"/>
      <c r="M314" s="18"/>
      <c r="P314" s="19"/>
      <c r="Q314" s="18"/>
      <c r="R314" s="20"/>
    </row>
    <row r="315" spans="2:21">
      <c r="B315" s="43">
        <v>10.991260727564306</v>
      </c>
      <c r="C315" s="13">
        <v>1</v>
      </c>
      <c r="D315" s="13">
        <v>5</v>
      </c>
      <c r="E315" s="22">
        <f t="shared" si="124"/>
        <v>0.54509313135837023</v>
      </c>
      <c r="F315" s="22">
        <f t="shared" si="125"/>
        <v>5.9912607275643062</v>
      </c>
      <c r="G315" s="5">
        <v>0.98</v>
      </c>
      <c r="H315" s="22">
        <v>30.461588844039532</v>
      </c>
      <c r="I315" s="59">
        <f t="shared" si="126"/>
        <v>42.59756115786756</v>
      </c>
      <c r="J315" s="59">
        <f t="shared" si="127"/>
        <v>39.651939167935652</v>
      </c>
      <c r="L315" s="19"/>
      <c r="M315" s="18"/>
      <c r="P315" s="19"/>
      <c r="Q315" s="18"/>
      <c r="R315" s="20"/>
    </row>
    <row r="316" spans="2:21">
      <c r="B316" s="43">
        <v>33.962428068474161</v>
      </c>
      <c r="C316" s="13">
        <v>1</v>
      </c>
      <c r="D316" s="13">
        <v>5</v>
      </c>
      <c r="E316" s="22">
        <f t="shared" si="124"/>
        <v>0.85277848833660741</v>
      </c>
      <c r="F316" s="22">
        <f t="shared" si="125"/>
        <v>28.962428068474161</v>
      </c>
      <c r="G316" s="5">
        <v>0.98</v>
      </c>
      <c r="H316" s="22">
        <v>30.849436996427652</v>
      </c>
      <c r="I316" s="59">
        <f t="shared" si="126"/>
        <v>34.034546009121868</v>
      </c>
      <c r="J316" s="59">
        <f t="shared" si="127"/>
        <v>33.823710107405951</v>
      </c>
      <c r="L316" s="19"/>
      <c r="M316" s="18"/>
      <c r="P316" s="19"/>
      <c r="Q316" s="18"/>
      <c r="R316" s="20"/>
    </row>
    <row r="317" spans="2:21">
      <c r="B317" s="43">
        <v>49.102981399192565</v>
      </c>
      <c r="C317" s="13">
        <v>1</v>
      </c>
      <c r="D317" s="13">
        <v>5</v>
      </c>
      <c r="E317" s="22">
        <f t="shared" si="124"/>
        <v>0.89817318913180655</v>
      </c>
      <c r="F317" s="22">
        <f t="shared" si="125"/>
        <v>44.102981399192565</v>
      </c>
      <c r="G317" s="5">
        <v>0.98</v>
      </c>
      <c r="H317" s="22">
        <v>30.906658604256311</v>
      </c>
      <c r="I317" s="59">
        <f t="shared" si="126"/>
        <v>33.054505970789506</v>
      </c>
      <c r="J317" s="59">
        <f t="shared" si="127"/>
        <v>32.963835861302833</v>
      </c>
      <c r="L317" s="19"/>
      <c r="M317" s="18"/>
      <c r="P317" s="19"/>
      <c r="Q317" s="18"/>
      <c r="R317" s="20"/>
    </row>
    <row r="318" spans="2:21">
      <c r="B318" s="43">
        <v>99.110721775544164</v>
      </c>
      <c r="C318" s="13">
        <v>1</v>
      </c>
      <c r="D318" s="13">
        <v>5</v>
      </c>
      <c r="E318" s="22">
        <f t="shared" si="124"/>
        <v>0.94955137133070744</v>
      </c>
      <c r="F318" s="22">
        <f t="shared" si="125"/>
        <v>94.110721775544164</v>
      </c>
      <c r="G318" s="5">
        <v>0.98</v>
      </c>
      <c r="H318" s="22">
        <v>30.971422599639791</v>
      </c>
      <c r="I318" s="59">
        <f t="shared" si="126"/>
        <v>32.006735532296354</v>
      </c>
      <c r="J318" s="59">
        <f t="shared" si="127"/>
        <v>31.990621479215729</v>
      </c>
      <c r="L318" s="19"/>
      <c r="M318" s="18"/>
      <c r="P318" s="19"/>
      <c r="Q318" s="18"/>
      <c r="R318" s="20"/>
    </row>
    <row r="319" spans="2:21">
      <c r="B319" s="56">
        <v>150.65089201476781</v>
      </c>
      <c r="C319" s="24">
        <v>1</v>
      </c>
      <c r="D319" s="24">
        <v>5</v>
      </c>
      <c r="E319" s="23">
        <f t="shared" si="124"/>
        <v>0.96681068440331663</v>
      </c>
      <c r="F319" s="23">
        <f t="shared" si="125"/>
        <v>145.65089201476781</v>
      </c>
      <c r="G319" s="25">
        <v>0.98</v>
      </c>
      <c r="H319" s="23">
        <v>30.993178567334969</v>
      </c>
      <c r="I319" s="60">
        <f t="shared" si="126"/>
        <v>31.668230145478475</v>
      </c>
      <c r="J319" s="60">
        <f t="shared" si="127"/>
        <v>31.663692596403546</v>
      </c>
      <c r="L319" s="19"/>
      <c r="M319" s="18"/>
      <c r="P319" s="19"/>
      <c r="Q319" s="18"/>
      <c r="R319" s="20"/>
      <c r="U319" s="21"/>
    </row>
    <row r="320" spans="2:21">
      <c r="B320" s="43">
        <v>4.9929984370721252</v>
      </c>
      <c r="C320" s="13">
        <v>1</v>
      </c>
      <c r="D320" s="13">
        <v>5</v>
      </c>
      <c r="E320" s="22">
        <f t="shared" si="124"/>
        <v>-1.4022762106011158E-3</v>
      </c>
      <c r="F320" s="22">
        <f t="shared" si="125"/>
        <v>-7.0015629278747937E-3</v>
      </c>
      <c r="G320" s="5">
        <v>0.97499999999999998</v>
      </c>
      <c r="H320" s="13">
        <v>29.77</v>
      </c>
      <c r="I320" s="59"/>
      <c r="J320" s="59">
        <f t="shared" si="127"/>
        <v>55.123310544130831</v>
      </c>
      <c r="L320" s="19"/>
      <c r="M320" s="18"/>
      <c r="P320" s="19"/>
      <c r="Q320" s="18"/>
      <c r="R320" s="20"/>
    </row>
    <row r="321" spans="2:21">
      <c r="B321" s="43">
        <v>10.991260727564306</v>
      </c>
      <c r="C321" s="13">
        <v>1</v>
      </c>
      <c r="D321" s="13">
        <v>5</v>
      </c>
      <c r="E321" s="22">
        <f t="shared" si="124"/>
        <v>0.54509313135837023</v>
      </c>
      <c r="F321" s="22">
        <f t="shared" si="125"/>
        <v>5.9912607275643062</v>
      </c>
      <c r="G321" s="5">
        <v>0.97499999999999998</v>
      </c>
      <c r="H321" s="22">
        <v>30.461588844039532</v>
      </c>
      <c r="I321" s="59">
        <f t="shared" si="126"/>
        <v>45.631554236324575</v>
      </c>
      <c r="J321" s="59">
        <f t="shared" si="127"/>
        <v>41.9788335950429</v>
      </c>
      <c r="L321" s="19"/>
      <c r="M321" s="18"/>
      <c r="P321" s="19"/>
      <c r="Q321" s="18"/>
      <c r="R321" s="20"/>
    </row>
    <row r="322" spans="2:21">
      <c r="B322" s="43">
        <v>33.962428068474161</v>
      </c>
      <c r="C322" s="13">
        <v>1</v>
      </c>
      <c r="D322" s="13">
        <v>5</v>
      </c>
      <c r="E322" s="22">
        <f t="shared" si="124"/>
        <v>0.85277848833660741</v>
      </c>
      <c r="F322" s="22">
        <f t="shared" si="125"/>
        <v>28.962428068474161</v>
      </c>
      <c r="G322" s="5">
        <v>0.97499999999999998</v>
      </c>
      <c r="H322" s="22">
        <v>30.849436996427652</v>
      </c>
      <c r="I322" s="59">
        <f t="shared" si="126"/>
        <v>34.830823262295425</v>
      </c>
      <c r="J322" s="59">
        <f t="shared" si="127"/>
        <v>34.576762959878323</v>
      </c>
      <c r="L322" s="19"/>
      <c r="M322" s="18"/>
      <c r="P322" s="19"/>
      <c r="Q322" s="18"/>
      <c r="R322" s="20"/>
    </row>
    <row r="323" spans="2:21">
      <c r="B323" s="43">
        <v>49.102981399192565</v>
      </c>
      <c r="C323" s="13">
        <v>1</v>
      </c>
      <c r="D323" s="13">
        <v>5</v>
      </c>
      <c r="E323" s="22">
        <f t="shared" si="124"/>
        <v>0.89817318913180655</v>
      </c>
      <c r="F323" s="22">
        <f t="shared" si="125"/>
        <v>44.102981399192565</v>
      </c>
      <c r="G323" s="5">
        <v>0.97499999999999998</v>
      </c>
      <c r="H323" s="22">
        <v>30.906658604256311</v>
      </c>
      <c r="I323" s="59">
        <f t="shared" si="126"/>
        <v>33.591467812422806</v>
      </c>
      <c r="J323" s="59">
        <f t="shared" si="127"/>
        <v>33.484690249469836</v>
      </c>
      <c r="L323" s="19"/>
      <c r="M323" s="18"/>
      <c r="P323" s="19"/>
      <c r="Q323" s="18"/>
      <c r="R323" s="20"/>
    </row>
    <row r="324" spans="2:21">
      <c r="B324" s="43">
        <v>99.110721775544164</v>
      </c>
      <c r="C324" s="13">
        <v>1</v>
      </c>
      <c r="D324" s="13">
        <v>5</v>
      </c>
      <c r="E324" s="22">
        <f t="shared" si="124"/>
        <v>0.94955137133070744</v>
      </c>
      <c r="F324" s="22">
        <f t="shared" si="125"/>
        <v>94.110721775544164</v>
      </c>
      <c r="G324" s="5">
        <v>0.97499999999999998</v>
      </c>
      <c r="H324" s="22">
        <v>30.971422599639791</v>
      </c>
      <c r="I324" s="59">
        <f t="shared" si="126"/>
        <v>32.265563765460492</v>
      </c>
      <c r="J324" s="59">
        <f t="shared" si="127"/>
        <v>32.248671293359685</v>
      </c>
      <c r="L324" s="19"/>
      <c r="M324" s="18"/>
      <c r="P324" s="19"/>
      <c r="Q324" s="18"/>
      <c r="R324" s="20"/>
    </row>
    <row r="325" spans="2:21">
      <c r="B325" s="56">
        <v>150.65089201476781</v>
      </c>
      <c r="C325" s="24">
        <v>1</v>
      </c>
      <c r="D325" s="24">
        <v>5</v>
      </c>
      <c r="E325" s="23">
        <f t="shared" si="124"/>
        <v>0.96681068440331663</v>
      </c>
      <c r="F325" s="23">
        <f t="shared" si="125"/>
        <v>145.65089201476781</v>
      </c>
      <c r="G325" s="25">
        <v>0.97499999999999998</v>
      </c>
      <c r="H325" s="23">
        <v>30.993178567334969</v>
      </c>
      <c r="I325" s="60">
        <f t="shared" si="126"/>
        <v>31.836993040014352</v>
      </c>
      <c r="J325" s="60">
        <f t="shared" si="127"/>
        <v>31.833459286741796</v>
      </c>
      <c r="L325" s="19"/>
      <c r="M325" s="18"/>
      <c r="P325" s="19"/>
      <c r="Q325" s="18"/>
      <c r="R325" s="20"/>
      <c r="U325" s="21"/>
    </row>
    <row r="326" spans="2:21">
      <c r="B326" s="43">
        <v>4.9929984370721252</v>
      </c>
      <c r="C326" s="13">
        <v>1</v>
      </c>
      <c r="D326" s="13">
        <v>5</v>
      </c>
      <c r="E326" s="22">
        <f t="shared" ref="E326:E343" si="130">F326/B326</f>
        <v>-1.4022762106011158E-3</v>
      </c>
      <c r="F326" s="22">
        <f t="shared" ref="F326:F343" si="131">B326-C326*D326</f>
        <v>-7.0015629278747937E-3</v>
      </c>
      <c r="G326" s="5">
        <v>0.97</v>
      </c>
      <c r="H326" s="13">
        <v>29.77</v>
      </c>
      <c r="I326" s="59"/>
      <c r="J326" s="59">
        <f t="shared" ref="J326:J343" si="132">H326-(1-E326)*1000*LN(G326)</f>
        <v>60.27191970675814</v>
      </c>
      <c r="K326" s="22"/>
      <c r="L326" s="22"/>
      <c r="M326" s="18"/>
      <c r="P326" s="19"/>
      <c r="Q326" s="18"/>
      <c r="R326" s="20"/>
    </row>
    <row r="327" spans="2:21">
      <c r="B327" s="43">
        <v>10.991260727564306</v>
      </c>
      <c r="C327" s="13">
        <v>1</v>
      </c>
      <c r="D327" s="13">
        <v>5</v>
      </c>
      <c r="E327" s="22">
        <f t="shared" si="130"/>
        <v>0.54509313135837023</v>
      </c>
      <c r="F327" s="22">
        <f t="shared" si="131"/>
        <v>5.9912607275643062</v>
      </c>
      <c r="G327" s="5">
        <v>0.97</v>
      </c>
      <c r="H327" s="22">
        <v>30.461588844039532</v>
      </c>
      <c r="I327" s="59">
        <f t="shared" ref="I327:I343" si="133">1000*(G327-1)*LN(E327)+H327</f>
        <v>48.665547314781577</v>
      </c>
      <c r="J327" s="59">
        <f t="shared" si="132"/>
        <v>44.317691542214</v>
      </c>
      <c r="K327" s="22">
        <f>AVERAGE(I315,J315,I321,J321,I327,J327)</f>
        <v>43.807187835694378</v>
      </c>
      <c r="L327" s="22">
        <f>STDEV(I315,J315,I321,J321,I327,J327)</f>
        <v>3.1389409375164847</v>
      </c>
      <c r="M327" s="18"/>
      <c r="P327" s="19"/>
      <c r="Q327" s="18"/>
      <c r="R327" s="20"/>
    </row>
    <row r="328" spans="2:21">
      <c r="B328" s="43">
        <v>33.962428068474161</v>
      </c>
      <c r="C328" s="13">
        <v>1</v>
      </c>
      <c r="D328" s="13">
        <v>5</v>
      </c>
      <c r="E328" s="22">
        <f t="shared" si="130"/>
        <v>0.85277848833660741</v>
      </c>
      <c r="F328" s="22">
        <f t="shared" si="131"/>
        <v>28.962428068474161</v>
      </c>
      <c r="G328" s="5">
        <v>0.97</v>
      </c>
      <c r="H328" s="22">
        <v>30.849436996427652</v>
      </c>
      <c r="I328" s="59">
        <f t="shared" si="133"/>
        <v>35.627100515468975</v>
      </c>
      <c r="J328" s="59">
        <f t="shared" si="132"/>
        <v>35.333687566395369</v>
      </c>
      <c r="K328" s="22">
        <f t="shared" ref="K328:K331" si="134">AVERAGE(I316,J316,I322,J322,I328,J328)</f>
        <v>34.704438403427652</v>
      </c>
      <c r="L328" s="22">
        <f t="shared" ref="L328:L331" si="135">STDEV(I316,J316,I322,J322,I328,J328)</f>
        <v>0.70766830999991737</v>
      </c>
      <c r="M328" s="18"/>
      <c r="P328" s="19"/>
      <c r="Q328" s="18"/>
      <c r="R328" s="20"/>
    </row>
    <row r="329" spans="2:21">
      <c r="B329" s="43">
        <v>49.102981399192565</v>
      </c>
      <c r="C329" s="13">
        <v>1</v>
      </c>
      <c r="D329" s="13">
        <v>5</v>
      </c>
      <c r="E329" s="22">
        <f t="shared" si="130"/>
        <v>0.89817318913180655</v>
      </c>
      <c r="F329" s="22">
        <f t="shared" si="131"/>
        <v>44.102981399192565</v>
      </c>
      <c r="G329" s="5">
        <v>0.97</v>
      </c>
      <c r="H329" s="22">
        <v>30.906658604256311</v>
      </c>
      <c r="I329" s="59">
        <f t="shared" si="133"/>
        <v>34.128429654056106</v>
      </c>
      <c r="J329" s="59">
        <f t="shared" si="132"/>
        <v>34.008222563996796</v>
      </c>
      <c r="K329" s="22">
        <f t="shared" si="134"/>
        <v>33.53852535200631</v>
      </c>
      <c r="L329" s="22">
        <f t="shared" si="135"/>
        <v>0.47725181005986272</v>
      </c>
      <c r="M329" s="18"/>
      <c r="P329" s="19"/>
      <c r="Q329" s="18"/>
      <c r="R329" s="20"/>
    </row>
    <row r="330" spans="2:21">
      <c r="B330" s="43">
        <v>99.110721775544164</v>
      </c>
      <c r="C330" s="13">
        <v>1</v>
      </c>
      <c r="D330" s="13">
        <v>5</v>
      </c>
      <c r="E330" s="22">
        <f t="shared" si="130"/>
        <v>0.94955137133070744</v>
      </c>
      <c r="F330" s="22">
        <f t="shared" si="131"/>
        <v>94.110721775544164</v>
      </c>
      <c r="G330" s="5">
        <v>0.97</v>
      </c>
      <c r="H330" s="22">
        <v>30.971422599639791</v>
      </c>
      <c r="I330" s="59">
        <f t="shared" si="133"/>
        <v>32.52439199862463</v>
      </c>
      <c r="J330" s="59">
        <f t="shared" si="132"/>
        <v>32.508047847596792</v>
      </c>
      <c r="K330" s="22">
        <f t="shared" si="134"/>
        <v>32.257338652758946</v>
      </c>
      <c r="L330" s="22">
        <f t="shared" si="135"/>
        <v>0.23162700194954719</v>
      </c>
      <c r="M330" s="18"/>
      <c r="P330" s="19"/>
      <c r="Q330" s="18"/>
      <c r="R330" s="20"/>
    </row>
    <row r="331" spans="2:21">
      <c r="B331" s="56">
        <v>150.65089201476781</v>
      </c>
      <c r="C331" s="24">
        <v>1</v>
      </c>
      <c r="D331" s="24">
        <v>5</v>
      </c>
      <c r="E331" s="23">
        <f t="shared" si="130"/>
        <v>0.96681068440331663</v>
      </c>
      <c r="F331" s="23">
        <f t="shared" si="131"/>
        <v>145.65089201476781</v>
      </c>
      <c r="G331" s="25">
        <v>0.97</v>
      </c>
      <c r="H331" s="23">
        <v>30.993178567334969</v>
      </c>
      <c r="I331" s="60">
        <f t="shared" si="133"/>
        <v>32.00575593455023</v>
      </c>
      <c r="J331" s="60">
        <f t="shared" si="132"/>
        <v>32.004098817369822</v>
      </c>
      <c r="K331" s="23">
        <f t="shared" si="134"/>
        <v>31.835371636759703</v>
      </c>
      <c r="L331" s="23">
        <f t="shared" si="135"/>
        <v>0.15160206294548878</v>
      </c>
      <c r="M331" s="18"/>
      <c r="P331" s="19"/>
      <c r="Q331" s="18"/>
      <c r="R331" s="20"/>
      <c r="U331" s="21"/>
    </row>
    <row r="332" spans="2:21">
      <c r="B332" s="43">
        <v>4.9929984370721252</v>
      </c>
      <c r="C332" s="13">
        <v>1</v>
      </c>
      <c r="D332" s="13">
        <v>10</v>
      </c>
      <c r="E332" s="22">
        <f t="shared" si="130"/>
        <v>-1.0028045524212021</v>
      </c>
      <c r="F332" s="22">
        <f t="shared" si="131"/>
        <v>-5.0070015629278748</v>
      </c>
      <c r="G332" s="26">
        <v>0.98</v>
      </c>
      <c r="H332" s="13">
        <v>29.77</v>
      </c>
      <c r="I332" s="59"/>
      <c r="J332" s="59">
        <f t="shared" si="132"/>
        <v>70.232074186761125</v>
      </c>
      <c r="L332" s="19"/>
      <c r="M332" s="18"/>
      <c r="P332" s="19"/>
      <c r="Q332" s="18"/>
      <c r="R332" s="20"/>
    </row>
    <row r="333" spans="2:21">
      <c r="B333" s="43">
        <v>10.991260727564306</v>
      </c>
      <c r="C333" s="13">
        <v>1</v>
      </c>
      <c r="D333" s="13">
        <v>10</v>
      </c>
      <c r="E333" s="22">
        <f t="shared" si="130"/>
        <v>9.0186262716740434E-2</v>
      </c>
      <c r="F333" s="22">
        <f t="shared" si="131"/>
        <v>0.99126072756430617</v>
      </c>
      <c r="G333" s="5">
        <v>0.98</v>
      </c>
      <c r="H333" s="22">
        <v>30.461588844039532</v>
      </c>
      <c r="I333" s="59">
        <f t="shared" si="133"/>
        <v>78.579152075092679</v>
      </c>
      <c r="J333" s="59">
        <f t="shared" si="132"/>
        <v>48.842289491831778</v>
      </c>
      <c r="L333" s="19"/>
      <c r="M333" s="18"/>
      <c r="P333" s="19"/>
      <c r="Q333" s="18"/>
      <c r="R333" s="20"/>
    </row>
    <row r="334" spans="2:21">
      <c r="B334" s="43">
        <v>33.962428068474161</v>
      </c>
      <c r="C334" s="13">
        <v>1</v>
      </c>
      <c r="D334" s="13">
        <v>10</v>
      </c>
      <c r="E334" s="22">
        <f t="shared" si="130"/>
        <v>0.70555697667321482</v>
      </c>
      <c r="F334" s="22">
        <f t="shared" si="131"/>
        <v>23.962428068474161</v>
      </c>
      <c r="G334" s="5">
        <v>0.98</v>
      </c>
      <c r="H334" s="22">
        <v>30.849436996427652</v>
      </c>
      <c r="I334" s="59">
        <f t="shared" si="133"/>
        <v>37.824792001450426</v>
      </c>
      <c r="J334" s="59">
        <f t="shared" si="132"/>
        <v>36.797983218384246</v>
      </c>
      <c r="L334" s="19"/>
      <c r="M334" s="18"/>
      <c r="P334" s="19"/>
      <c r="Q334" s="18"/>
      <c r="R334" s="20"/>
    </row>
    <row r="335" spans="2:21">
      <c r="B335" s="43">
        <v>49.102981399192565</v>
      </c>
      <c r="C335" s="13">
        <v>1</v>
      </c>
      <c r="D335" s="13">
        <v>10</v>
      </c>
      <c r="E335" s="22">
        <f t="shared" si="130"/>
        <v>0.79634637826361321</v>
      </c>
      <c r="F335" s="22">
        <f t="shared" si="131"/>
        <v>39.102981399192565</v>
      </c>
      <c r="G335" s="5">
        <v>0.98</v>
      </c>
      <c r="H335" s="22">
        <v>30.906658604256311</v>
      </c>
      <c r="I335" s="59">
        <f t="shared" si="133"/>
        <v>35.461079388557494</v>
      </c>
      <c r="J335" s="59">
        <f t="shared" si="132"/>
        <v>35.021013118349352</v>
      </c>
      <c r="L335" s="19"/>
      <c r="M335" s="18"/>
      <c r="P335" s="19"/>
      <c r="Q335" s="18"/>
      <c r="R335" s="20"/>
    </row>
    <row r="336" spans="2:21">
      <c r="B336" s="43">
        <v>99.110721775544164</v>
      </c>
      <c r="C336" s="13">
        <v>1</v>
      </c>
      <c r="D336" s="13">
        <v>10</v>
      </c>
      <c r="E336" s="22">
        <f t="shared" si="130"/>
        <v>0.89910274266141477</v>
      </c>
      <c r="F336" s="22">
        <f t="shared" si="131"/>
        <v>89.110721775544164</v>
      </c>
      <c r="G336" s="5">
        <v>0.98</v>
      </c>
      <c r="H336" s="22">
        <v>30.971422599639791</v>
      </c>
      <c r="I336" s="59">
        <f t="shared" si="133"/>
        <v>33.098581910520565</v>
      </c>
      <c r="J336" s="59">
        <f t="shared" si="132"/>
        <v>33.009820358791671</v>
      </c>
      <c r="L336" s="19"/>
      <c r="M336" s="18"/>
      <c r="P336" s="19"/>
      <c r="Q336" s="18"/>
      <c r="R336" s="20"/>
    </row>
    <row r="337" spans="1:21">
      <c r="B337" s="56">
        <v>150.65089201476781</v>
      </c>
      <c r="C337" s="24">
        <v>1</v>
      </c>
      <c r="D337" s="24">
        <v>10</v>
      </c>
      <c r="E337" s="23">
        <f t="shared" si="130"/>
        <v>0.93362136880663316</v>
      </c>
      <c r="F337" s="23">
        <f t="shared" si="131"/>
        <v>140.65089201476781</v>
      </c>
      <c r="G337" s="25">
        <v>0.98</v>
      </c>
      <c r="H337" s="23">
        <v>30.993178567334969</v>
      </c>
      <c r="I337" s="60">
        <f t="shared" si="133"/>
        <v>32.366864760562372</v>
      </c>
      <c r="J337" s="60">
        <f t="shared" si="132"/>
        <v>32.334206625472127</v>
      </c>
      <c r="L337" s="19"/>
      <c r="M337" s="18"/>
      <c r="P337" s="19"/>
      <c r="Q337" s="18"/>
      <c r="R337" s="20"/>
      <c r="U337" s="21"/>
    </row>
    <row r="338" spans="1:21">
      <c r="B338" s="43">
        <v>4.9929984370721252</v>
      </c>
      <c r="C338" s="13">
        <v>1</v>
      </c>
      <c r="D338" s="13">
        <v>10</v>
      </c>
      <c r="E338" s="22">
        <f t="shared" si="130"/>
        <v>-1.0028045524212021</v>
      </c>
      <c r="F338" s="22">
        <f t="shared" si="131"/>
        <v>-5.0070015629278748</v>
      </c>
      <c r="G338" s="5">
        <v>0.97499999999999998</v>
      </c>
      <c r="H338" s="13">
        <v>29.77</v>
      </c>
      <c r="I338" s="59"/>
      <c r="J338" s="59">
        <f t="shared" si="132"/>
        <v>80.476621088261666</v>
      </c>
      <c r="L338" s="19"/>
      <c r="M338" s="18"/>
      <c r="P338" s="19"/>
      <c r="Q338" s="18"/>
      <c r="R338" s="20"/>
    </row>
    <row r="339" spans="1:21">
      <c r="B339" s="43">
        <v>10.991260727564306</v>
      </c>
      <c r="C339" s="13">
        <v>1</v>
      </c>
      <c r="D339" s="13">
        <v>10</v>
      </c>
      <c r="E339" s="22">
        <f t="shared" si="130"/>
        <v>9.0186262716740434E-2</v>
      </c>
      <c r="F339" s="22">
        <f t="shared" si="131"/>
        <v>0.99126072756430617</v>
      </c>
      <c r="G339" s="5">
        <v>0.97499999999999998</v>
      </c>
      <c r="H339" s="22">
        <v>30.461588844039532</v>
      </c>
      <c r="I339" s="59">
        <f t="shared" si="133"/>
        <v>90.608542882855943</v>
      </c>
      <c r="J339" s="59">
        <f t="shared" si="132"/>
        <v>53.496078346046275</v>
      </c>
      <c r="L339" s="19"/>
      <c r="M339" s="18"/>
      <c r="P339" s="19"/>
      <c r="Q339" s="18"/>
      <c r="R339" s="20"/>
    </row>
    <row r="340" spans="1:21">
      <c r="B340" s="43">
        <v>33.962428068474161</v>
      </c>
      <c r="C340" s="13">
        <v>1</v>
      </c>
      <c r="D340" s="13">
        <v>10</v>
      </c>
      <c r="E340" s="22">
        <f t="shared" si="130"/>
        <v>0.70555697667321482</v>
      </c>
      <c r="F340" s="22">
        <f t="shared" si="131"/>
        <v>23.962428068474161</v>
      </c>
      <c r="G340" s="5">
        <v>0.97499999999999998</v>
      </c>
      <c r="H340" s="22">
        <v>30.849436996427652</v>
      </c>
      <c r="I340" s="59">
        <f t="shared" si="133"/>
        <v>39.56863075270612</v>
      </c>
      <c r="J340" s="59">
        <f t="shared" si="132"/>
        <v>38.30408892332899</v>
      </c>
      <c r="L340" s="19"/>
      <c r="M340" s="18"/>
      <c r="P340" s="19"/>
      <c r="Q340" s="18"/>
      <c r="R340" s="20"/>
    </row>
    <row r="341" spans="1:21">
      <c r="B341" s="43">
        <v>49.102981399192565</v>
      </c>
      <c r="C341" s="13">
        <v>1</v>
      </c>
      <c r="D341" s="13">
        <v>10</v>
      </c>
      <c r="E341" s="22">
        <f t="shared" si="130"/>
        <v>0.79634637826361321</v>
      </c>
      <c r="F341" s="22">
        <f t="shared" si="131"/>
        <v>39.102981399192565</v>
      </c>
      <c r="G341" s="5">
        <v>0.97499999999999998</v>
      </c>
      <c r="H341" s="22">
        <v>30.906658604256311</v>
      </c>
      <c r="I341" s="59">
        <f t="shared" si="133"/>
        <v>36.59968458463279</v>
      </c>
      <c r="J341" s="59">
        <f t="shared" si="132"/>
        <v>36.062721894683357</v>
      </c>
      <c r="L341" s="19"/>
      <c r="M341" s="18"/>
      <c r="P341" s="19"/>
      <c r="Q341" s="18"/>
      <c r="R341" s="20"/>
    </row>
    <row r="342" spans="1:21">
      <c r="B342" s="43">
        <v>99.110721775544164</v>
      </c>
      <c r="C342" s="13">
        <v>1</v>
      </c>
      <c r="D342" s="13">
        <v>10</v>
      </c>
      <c r="E342" s="22">
        <f t="shared" si="130"/>
        <v>0.89910274266141477</v>
      </c>
      <c r="F342" s="22">
        <f t="shared" si="131"/>
        <v>89.110721775544164</v>
      </c>
      <c r="G342" s="5">
        <v>0.97499999999999998</v>
      </c>
      <c r="H342" s="22">
        <v>30.971422599639791</v>
      </c>
      <c r="I342" s="59">
        <f t="shared" si="133"/>
        <v>33.630371738240754</v>
      </c>
      <c r="J342" s="59">
        <f t="shared" si="132"/>
        <v>33.525919987079575</v>
      </c>
      <c r="L342" s="19"/>
      <c r="M342" s="18"/>
      <c r="P342" s="19"/>
      <c r="Q342" s="18"/>
      <c r="R342" s="20"/>
    </row>
    <row r="343" spans="1:21">
      <c r="B343" s="56">
        <v>150.65089201476781</v>
      </c>
      <c r="C343" s="24">
        <v>1</v>
      </c>
      <c r="D343" s="24">
        <v>10</v>
      </c>
      <c r="E343" s="23">
        <f t="shared" si="130"/>
        <v>0.93362136880663316</v>
      </c>
      <c r="F343" s="23">
        <f t="shared" si="131"/>
        <v>140.65089201476781</v>
      </c>
      <c r="G343" s="25">
        <v>0.97499999999999998</v>
      </c>
      <c r="H343" s="23">
        <v>30.993178567334969</v>
      </c>
      <c r="I343" s="60">
        <f t="shared" si="133"/>
        <v>32.710286308869222</v>
      </c>
      <c r="J343" s="60">
        <f t="shared" si="132"/>
        <v>32.673740006148627</v>
      </c>
      <c r="L343" s="19"/>
      <c r="M343" s="18"/>
      <c r="P343" s="19"/>
      <c r="Q343" s="18"/>
      <c r="R343" s="20"/>
      <c r="U343" s="21"/>
    </row>
    <row r="344" spans="1:21">
      <c r="B344" s="43">
        <v>4.9929984370721252</v>
      </c>
      <c r="C344" s="13">
        <v>1</v>
      </c>
      <c r="D344" s="13">
        <v>10</v>
      </c>
      <c r="E344" s="22">
        <f t="shared" ref="E344:E349" si="136">F344/B344</f>
        <v>-1.0028045524212021</v>
      </c>
      <c r="F344" s="22">
        <f t="shared" ref="F344:F349" si="137">B344-C344*D344</f>
        <v>-5.0070015629278748</v>
      </c>
      <c r="G344" s="5">
        <v>0.97</v>
      </c>
      <c r="H344" s="13">
        <v>29.77</v>
      </c>
      <c r="I344" s="59"/>
      <c r="J344" s="59">
        <f t="shared" ref="J344:J349" si="138">H344-(1-E344)*1000*LN(G344)</f>
        <v>90.773839413516285</v>
      </c>
      <c r="K344" s="22"/>
      <c r="L344" s="22"/>
      <c r="M344" s="18"/>
      <c r="P344" s="19"/>
      <c r="Q344" s="18"/>
      <c r="R344" s="20"/>
    </row>
    <row r="345" spans="1:21">
      <c r="B345" s="43">
        <v>10.991260727564306</v>
      </c>
      <c r="C345" s="13">
        <v>1</v>
      </c>
      <c r="D345" s="13">
        <v>10</v>
      </c>
      <c r="E345" s="22">
        <f t="shared" si="136"/>
        <v>9.0186262716740434E-2</v>
      </c>
      <c r="F345" s="22">
        <f t="shared" si="137"/>
        <v>0.99126072756430617</v>
      </c>
      <c r="G345" s="5">
        <v>0.97</v>
      </c>
      <c r="H345" s="22">
        <v>30.461588844039532</v>
      </c>
      <c r="I345" s="59">
        <f t="shared" ref="I345:I349" si="139">1000*(G345-1)*LN(E345)+H345</f>
        <v>102.63793369061923</v>
      </c>
      <c r="J345" s="59">
        <f t="shared" si="138"/>
        <v>58.173794240388474</v>
      </c>
      <c r="K345" s="22">
        <f>AVERAGE(I333,J333,I339,J339,I345,J345)</f>
        <v>72.056298454472383</v>
      </c>
      <c r="L345" s="22">
        <f>STDEV(I333,J333,I339,J339,I345,J345)</f>
        <v>21.900071745307638</v>
      </c>
      <c r="M345" s="18"/>
      <c r="P345" s="19"/>
      <c r="Q345" s="18"/>
      <c r="R345" s="20"/>
    </row>
    <row r="346" spans="1:21">
      <c r="B346" s="43">
        <v>33.962428068474161</v>
      </c>
      <c r="C346" s="13">
        <v>1</v>
      </c>
      <c r="D346" s="13">
        <v>10</v>
      </c>
      <c r="E346" s="22">
        <f t="shared" si="136"/>
        <v>0.70555697667321482</v>
      </c>
      <c r="F346" s="22">
        <f t="shared" si="137"/>
        <v>23.962428068474161</v>
      </c>
      <c r="G346" s="5">
        <v>0.97</v>
      </c>
      <c r="H346" s="22">
        <v>30.849436996427652</v>
      </c>
      <c r="I346" s="59">
        <f t="shared" si="139"/>
        <v>41.312469503961815</v>
      </c>
      <c r="J346" s="59">
        <f t="shared" si="138"/>
        <v>39.81793813636309</v>
      </c>
      <c r="K346" s="22">
        <f t="shared" ref="K346:K349" si="140">AVERAGE(I334,J334,I340,J340,I346,J346)</f>
        <v>38.937650422699114</v>
      </c>
      <c r="L346" s="22">
        <f t="shared" ref="L346:L349" si="141">STDEV(I334,J334,I340,J340,I346,J346)</f>
        <v>1.6143629138989637</v>
      </c>
      <c r="M346" s="18"/>
      <c r="P346" s="19"/>
      <c r="Q346" s="18"/>
      <c r="R346" s="20"/>
    </row>
    <row r="347" spans="1:21">
      <c r="B347" s="43">
        <v>49.102981399192565</v>
      </c>
      <c r="C347" s="13">
        <v>1</v>
      </c>
      <c r="D347" s="13">
        <v>10</v>
      </c>
      <c r="E347" s="22">
        <f t="shared" si="136"/>
        <v>0.79634637826361321</v>
      </c>
      <c r="F347" s="22">
        <f t="shared" si="137"/>
        <v>39.102981399192565</v>
      </c>
      <c r="G347" s="5">
        <v>0.97</v>
      </c>
      <c r="H347" s="22">
        <v>30.906658604256311</v>
      </c>
      <c r="I347" s="59">
        <f t="shared" si="139"/>
        <v>37.738289780708087</v>
      </c>
      <c r="J347" s="59">
        <f t="shared" si="138"/>
        <v>37.10978652373727</v>
      </c>
      <c r="K347" s="22">
        <f t="shared" si="140"/>
        <v>36.332095881778059</v>
      </c>
      <c r="L347" s="22">
        <f t="shared" si="141"/>
        <v>1.0201919249650866</v>
      </c>
      <c r="M347" s="18"/>
      <c r="P347" s="19"/>
      <c r="Q347" s="18"/>
      <c r="R347" s="20"/>
    </row>
    <row r="348" spans="1:21">
      <c r="B348" s="43">
        <v>99.110721775544164</v>
      </c>
      <c r="C348" s="13">
        <v>1</v>
      </c>
      <c r="D348" s="13">
        <v>10</v>
      </c>
      <c r="E348" s="22">
        <f t="shared" si="136"/>
        <v>0.89910274266141477</v>
      </c>
      <c r="F348" s="22">
        <f t="shared" si="137"/>
        <v>89.110721775544164</v>
      </c>
      <c r="G348" s="5">
        <v>0.97</v>
      </c>
      <c r="H348" s="22">
        <v>30.971422599639791</v>
      </c>
      <c r="I348" s="59">
        <f t="shared" si="139"/>
        <v>34.16216156596095</v>
      </c>
      <c r="J348" s="59">
        <f t="shared" si="138"/>
        <v>34.04467309555379</v>
      </c>
      <c r="K348" s="22">
        <f t="shared" si="140"/>
        <v>33.578588109357888</v>
      </c>
      <c r="L348" s="22">
        <f t="shared" si="141"/>
        <v>0.47268411734262705</v>
      </c>
      <c r="M348" s="18"/>
      <c r="P348" s="19"/>
      <c r="Q348" s="18"/>
      <c r="R348" s="20"/>
    </row>
    <row r="349" spans="1:21">
      <c r="A349" s="24"/>
      <c r="B349" s="56">
        <v>150.65089201476781</v>
      </c>
      <c r="C349" s="24">
        <v>1</v>
      </c>
      <c r="D349" s="24">
        <v>10</v>
      </c>
      <c r="E349" s="23">
        <f t="shared" si="136"/>
        <v>0.93362136880663316</v>
      </c>
      <c r="F349" s="23">
        <f t="shared" si="137"/>
        <v>140.65089201476781</v>
      </c>
      <c r="G349" s="25">
        <v>0.97</v>
      </c>
      <c r="H349" s="23">
        <v>30.993178567334969</v>
      </c>
      <c r="I349" s="60">
        <f t="shared" si="139"/>
        <v>33.053707857176072</v>
      </c>
      <c r="J349" s="60">
        <f t="shared" si="138"/>
        <v>33.01501906740468</v>
      </c>
      <c r="K349" s="23">
        <f t="shared" si="140"/>
        <v>32.692304104272182</v>
      </c>
      <c r="L349" s="23">
        <f t="shared" si="141"/>
        <v>0.30645396920946</v>
      </c>
      <c r="M349" s="18"/>
      <c r="P349" s="19"/>
      <c r="Q349" s="18"/>
      <c r="R349" s="20"/>
      <c r="U349" s="21"/>
    </row>
  </sheetData>
  <phoneticPr fontId="2"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1CC76-0E22-4CE4-92F4-38747B01D093}">
  <dimension ref="A1:AL228"/>
  <sheetViews>
    <sheetView zoomScale="78" zoomScaleNormal="78" workbookViewId="0">
      <pane xSplit="3" ySplit="4" topLeftCell="D5" activePane="bottomRight" state="frozen"/>
      <selection pane="topRight" activeCell="D1" sqref="D1"/>
      <selection pane="bottomLeft" activeCell="A5" sqref="A5"/>
      <selection pane="bottomRight" activeCell="F181" sqref="F181"/>
    </sheetView>
  </sheetViews>
  <sheetFormatPr defaultColWidth="8.88671875" defaultRowHeight="13.8"/>
  <cols>
    <col min="1" max="1" width="8.88671875" style="13"/>
    <col min="2" max="2" width="10.44140625" style="1" bestFit="1" customWidth="1"/>
    <col min="3" max="3" width="27.5546875" style="1" bestFit="1" customWidth="1"/>
    <col min="4" max="4" width="13.44140625" style="1" bestFit="1" customWidth="1"/>
    <col min="5" max="5" width="8.21875" style="1" bestFit="1" customWidth="1"/>
    <col min="6" max="6" width="17.6640625" style="1" bestFit="1" customWidth="1"/>
    <col min="7" max="7" width="6.5546875" style="1" bestFit="1" customWidth="1"/>
    <col min="8" max="8" width="37.77734375" style="1" bestFit="1" customWidth="1"/>
    <col min="9" max="9" width="43.77734375" style="1" customWidth="1"/>
    <col min="10" max="10" width="8.21875" style="1" bestFit="1" customWidth="1"/>
    <col min="11" max="11" width="37.6640625" style="1" customWidth="1"/>
    <col min="12" max="12" width="46.21875" style="1" bestFit="1" customWidth="1"/>
    <col min="13" max="13" width="9.21875" style="1" bestFit="1" customWidth="1"/>
    <col min="14" max="14" width="26.109375" style="1" bestFit="1" customWidth="1"/>
    <col min="15" max="15" width="24" style="1" bestFit="1" customWidth="1"/>
    <col min="16" max="16" width="8.21875" style="1" bestFit="1" customWidth="1"/>
    <col min="17" max="17" width="17.6640625" style="1" bestFit="1" customWidth="1"/>
    <col min="18" max="18" width="61" style="1" bestFit="1" customWidth="1"/>
    <col min="19" max="19" width="26.6640625" style="1" customWidth="1"/>
    <col min="20" max="20" width="11.5546875" style="1" customWidth="1"/>
    <col min="21" max="21" width="25" style="1" customWidth="1"/>
    <col min="22" max="22" width="50.77734375" style="1" customWidth="1"/>
    <col min="23" max="25" width="13.5546875" style="1" customWidth="1"/>
    <col min="26" max="28" width="8.88671875" style="1" customWidth="1"/>
    <col min="29" max="30" width="8.88671875" style="1"/>
    <col min="31" max="31" width="12.77734375" style="13" customWidth="1"/>
    <col min="32" max="32" width="12.77734375" style="13" bestFit="1" customWidth="1"/>
    <col min="33" max="33" width="15.5546875" style="13" customWidth="1"/>
    <col min="34" max="34" width="12.77734375" style="13" bestFit="1" customWidth="1"/>
    <col min="35" max="35" width="18.44140625" style="13" customWidth="1"/>
    <col min="36" max="36" width="17.33203125" style="13" customWidth="1"/>
    <col min="37" max="38" width="13.33203125" style="13" customWidth="1"/>
    <col min="39" max="16384" width="8.88671875" style="13"/>
  </cols>
  <sheetData>
    <row r="1" spans="1:38">
      <c r="A1" s="27" t="s">
        <v>297</v>
      </c>
    </row>
    <row r="2" spans="1:38">
      <c r="A2" s="27"/>
      <c r="B2" s="8"/>
      <c r="C2" s="8"/>
      <c r="D2" s="8"/>
      <c r="E2" s="8"/>
      <c r="F2" s="8"/>
      <c r="G2" s="8"/>
      <c r="H2" s="8"/>
      <c r="I2" s="8"/>
      <c r="J2" s="8"/>
      <c r="K2" s="8"/>
      <c r="L2" s="8"/>
      <c r="M2" s="8"/>
      <c r="N2" s="8"/>
      <c r="O2" s="8"/>
      <c r="P2" s="8"/>
      <c r="Q2" s="8"/>
      <c r="R2" s="8"/>
    </row>
    <row r="3" spans="1:38" ht="16.2">
      <c r="A3" s="76" t="s">
        <v>298</v>
      </c>
      <c r="B3" s="85" t="s">
        <v>208</v>
      </c>
      <c r="C3" s="85" t="s">
        <v>349</v>
      </c>
      <c r="D3" s="85" t="s">
        <v>350</v>
      </c>
      <c r="E3" s="85" t="s">
        <v>351</v>
      </c>
      <c r="F3" s="85" t="s">
        <v>352</v>
      </c>
      <c r="G3" s="88" t="s">
        <v>207</v>
      </c>
      <c r="H3" s="85" t="s">
        <v>353</v>
      </c>
      <c r="I3" s="85" t="s">
        <v>354</v>
      </c>
      <c r="J3" s="85" t="s">
        <v>355</v>
      </c>
      <c r="K3" s="85" t="s">
        <v>356</v>
      </c>
      <c r="L3" s="85" t="s">
        <v>357</v>
      </c>
      <c r="M3" s="85" t="s">
        <v>358</v>
      </c>
      <c r="N3" s="85" t="s">
        <v>359</v>
      </c>
      <c r="O3" s="85" t="s">
        <v>360</v>
      </c>
      <c r="P3" s="85" t="s">
        <v>361</v>
      </c>
      <c r="Q3" s="85" t="s">
        <v>362</v>
      </c>
      <c r="R3" s="85" t="s">
        <v>378</v>
      </c>
    </row>
    <row r="4" spans="1:38">
      <c r="A4" s="79"/>
      <c r="B4" s="77" t="s">
        <v>206</v>
      </c>
      <c r="C4" s="77" t="s">
        <v>235</v>
      </c>
      <c r="D4" s="77"/>
      <c r="E4" s="77"/>
      <c r="F4" s="77"/>
      <c r="G4" s="77"/>
      <c r="H4" s="77"/>
      <c r="I4" s="77"/>
      <c r="J4" s="77"/>
      <c r="K4" s="77"/>
      <c r="L4" s="77"/>
      <c r="M4" s="77"/>
      <c r="N4" s="77"/>
      <c r="O4" s="77"/>
      <c r="P4" s="77"/>
      <c r="Q4" s="77"/>
      <c r="R4" s="77"/>
    </row>
    <row r="5" spans="1:38">
      <c r="A5" s="1" t="s">
        <v>0</v>
      </c>
      <c r="B5" s="28">
        <v>0.03</v>
      </c>
      <c r="C5" s="28">
        <v>0.86605967400362494</v>
      </c>
      <c r="D5" s="4">
        <f>(180-$C$5)/(180-C5)</f>
        <v>1</v>
      </c>
      <c r="E5" s="4">
        <f>$C$5*1/(C5*D5)</f>
        <v>1</v>
      </c>
      <c r="F5" s="4"/>
      <c r="G5" s="5">
        <v>1</v>
      </c>
      <c r="H5" s="4">
        <v>0</v>
      </c>
      <c r="I5" s="4">
        <v>0</v>
      </c>
      <c r="J5" s="4"/>
      <c r="K5" s="4">
        <v>0</v>
      </c>
      <c r="L5" s="4">
        <v>0</v>
      </c>
      <c r="M5" s="4"/>
      <c r="N5" s="4">
        <v>0</v>
      </c>
      <c r="O5" s="4">
        <v>0</v>
      </c>
      <c r="P5" s="4"/>
      <c r="Q5" s="4"/>
      <c r="R5" s="4"/>
      <c r="S5" s="29"/>
    </row>
    <row r="6" spans="1:38">
      <c r="B6" s="22">
        <v>4.7850320425697937E-2</v>
      </c>
      <c r="C6" s="13">
        <v>1</v>
      </c>
      <c r="D6" s="4">
        <f t="shared" ref="D6:D69" si="0">(180-$C$5)/(180-C6)</f>
        <v>1.0007482699776333</v>
      </c>
      <c r="E6" s="4">
        <f t="shared" ref="E6:E69" si="1">$C$5*1/(C6*D6)</f>
        <v>0.86541211210185887</v>
      </c>
      <c r="F6" s="4">
        <f t="shared" ref="F6:F69" si="2">(180/$C$5)*((D6-1)/LN(D6)-1)</f>
        <v>7.7749726178851869E-2</v>
      </c>
      <c r="G6" s="5">
        <v>1</v>
      </c>
      <c r="H6" s="4">
        <f>H5+(G6*C6*E6+G5*C5*E5)*(D6-D5)/2</f>
        <v>6.4780417733094722E-4</v>
      </c>
      <c r="I6" s="4">
        <f>I5+(C6*E6+C5*E5)*(D6-D5)/2</f>
        <v>6.4780417733094722E-4</v>
      </c>
      <c r="J6" s="4">
        <f>H6/I6</f>
        <v>1</v>
      </c>
      <c r="K6" s="4">
        <f>K5+(G6*C6*(1-E6)+G5*C5*(1-E5))*(D6-D5)/2</f>
        <v>5.035403793362968E-5</v>
      </c>
      <c r="L6" s="4">
        <f>L5+(C6*(1-E6)+C5*(1-E5))*(D6-D5)/2</f>
        <v>5.035403793362968E-5</v>
      </c>
      <c r="M6" s="4">
        <f>K6/L6</f>
        <v>1</v>
      </c>
      <c r="N6" s="4">
        <f>N5+(G6*C6+G5*C5)*(D6-D5)/2</f>
        <v>6.9815821526457683E-4</v>
      </c>
      <c r="O6" s="4">
        <f>O5+(C6+C5)*(D6-D5)/2</f>
        <v>6.9815821526457683E-4</v>
      </c>
      <c r="P6" s="4">
        <f>N6/O6</f>
        <v>1</v>
      </c>
      <c r="Q6" s="4">
        <f>L6/I6</f>
        <v>7.7730338419699688E-2</v>
      </c>
      <c r="R6" s="30">
        <f>Q6/F6</f>
        <v>0.99975063887546589</v>
      </c>
      <c r="S6" s="29"/>
      <c r="AG6" s="31"/>
    </row>
    <row r="7" spans="1:38">
      <c r="B7" s="22">
        <v>0.18112101610984199</v>
      </c>
      <c r="C7" s="13">
        <v>2</v>
      </c>
      <c r="D7" s="4">
        <f t="shared" si="0"/>
        <v>1.0063704512696425</v>
      </c>
      <c r="E7" s="4">
        <f t="shared" si="1"/>
        <v>0.43028870378248846</v>
      </c>
      <c r="F7" s="4">
        <f t="shared" si="2"/>
        <v>0.66130986455603835</v>
      </c>
      <c r="G7" s="5">
        <v>1</v>
      </c>
      <c r="H7" s="4">
        <f t="shared" ref="H7:H70" si="3">H6+(G7*C7*E7+G6*C6*E6)*(D7-D6)/2</f>
        <v>5.4997171711683602E-3</v>
      </c>
      <c r="I7" s="4">
        <f t="shared" ref="I7:I70" si="4">I6+(C7*E7+C6*E6)*(D7-D6)/2</f>
        <v>5.4997171711683602E-3</v>
      </c>
      <c r="J7" s="4">
        <f t="shared" ref="J7:J70" si="5">H7/I7</f>
        <v>1</v>
      </c>
      <c r="K7" s="4">
        <f t="shared" ref="K7:K70" si="6">K6+(G7*C7*(1-E7)+G6*C6*(1-E6))*(D7-D6)/2</f>
        <v>3.6317129821100132E-3</v>
      </c>
      <c r="L7" s="4">
        <f t="shared" ref="L7:L70" si="7">L6+(C7*(1-E7)+C6*(1-E6))*(D7-D6)/2</f>
        <v>3.6317129821100132E-3</v>
      </c>
      <c r="M7" s="4">
        <f t="shared" ref="M7:M70" si="8">K7/L7</f>
        <v>1</v>
      </c>
      <c r="N7" s="4">
        <f t="shared" ref="N7:N70" si="9">N6+(G7*C7+G6*C6)*(D7-D6)/2</f>
        <v>9.1314301532783738E-3</v>
      </c>
      <c r="O7" s="4">
        <f t="shared" ref="O7:O70" si="10">O6+(C7+C6)*(D7-D6)/2</f>
        <v>9.1314301532783738E-3</v>
      </c>
      <c r="P7" s="4">
        <f t="shared" ref="P7:P70" si="11">N7/O7</f>
        <v>1</v>
      </c>
      <c r="Q7" s="4">
        <f t="shared" ref="Q7:Q70" si="12">L7/I7</f>
        <v>0.66034540851461487</v>
      </c>
      <c r="R7" s="30">
        <f t="shared" ref="R7:R70" si="13">Q7/F7</f>
        <v>0.99854159737648707</v>
      </c>
      <c r="S7" s="29"/>
      <c r="AG7" s="31"/>
    </row>
    <row r="8" spans="1:38">
      <c r="B8" s="22">
        <v>0.31439171179398601</v>
      </c>
      <c r="C8" s="13">
        <v>3</v>
      </c>
      <c r="D8" s="4">
        <f t="shared" si="0"/>
        <v>1.0120561600338778</v>
      </c>
      <c r="E8" s="4">
        <f t="shared" si="1"/>
        <v>0.28524756767603171</v>
      </c>
      <c r="F8" s="4">
        <f t="shared" si="2"/>
        <v>1.2503609323269744</v>
      </c>
      <c r="G8" s="5">
        <v>1</v>
      </c>
      <c r="H8" s="4">
        <f t="shared" si="3"/>
        <v>1.0378965318684475E-2</v>
      </c>
      <c r="I8" s="4">
        <f t="shared" si="4"/>
        <v>1.0378965318684475E-2</v>
      </c>
      <c r="J8" s="4">
        <f t="shared" si="5"/>
        <v>1</v>
      </c>
      <c r="K8" s="4">
        <f t="shared" si="6"/>
        <v>1.2966736745182002E-2</v>
      </c>
      <c r="L8" s="4">
        <f t="shared" si="7"/>
        <v>1.2966736745182002E-2</v>
      </c>
      <c r="M8" s="4">
        <f t="shared" si="8"/>
        <v>1</v>
      </c>
      <c r="N8" s="4">
        <f t="shared" si="9"/>
        <v>2.3345702063866478E-2</v>
      </c>
      <c r="O8" s="4">
        <f t="shared" si="10"/>
        <v>2.3345702063866478E-2</v>
      </c>
      <c r="P8" s="4">
        <f t="shared" si="11"/>
        <v>1</v>
      </c>
      <c r="Q8" s="4">
        <f t="shared" si="12"/>
        <v>1.2493284587664009</v>
      </c>
      <c r="R8" s="30">
        <f t="shared" si="13"/>
        <v>0.99917425958066997</v>
      </c>
      <c r="T8" s="43"/>
      <c r="AG8" s="31"/>
    </row>
    <row r="9" spans="1:38">
      <c r="B9" s="22">
        <v>0.44766240747813008</v>
      </c>
      <c r="C9" s="13">
        <v>4</v>
      </c>
      <c r="D9" s="4">
        <f t="shared" si="0"/>
        <v>1.0178064791249795</v>
      </c>
      <c r="E9" s="4">
        <f t="shared" si="1"/>
        <v>0.21272699962280328</v>
      </c>
      <c r="F9" s="4">
        <f t="shared" si="2"/>
        <v>1.8449871082788996</v>
      </c>
      <c r="G9" s="5">
        <v>1</v>
      </c>
      <c r="H9" s="4">
        <f t="shared" si="3"/>
        <v>1.5285858374078757E-2</v>
      </c>
      <c r="I9" s="4">
        <f t="shared" si="4"/>
        <v>1.5285858374078757E-2</v>
      </c>
      <c r="J9" s="4">
        <f t="shared" si="5"/>
        <v>1</v>
      </c>
      <c r="K9" s="4">
        <f t="shared" si="6"/>
        <v>2.818596050864362E-2</v>
      </c>
      <c r="L9" s="4">
        <f t="shared" si="7"/>
        <v>2.818596050864362E-2</v>
      </c>
      <c r="M9" s="4">
        <f t="shared" si="8"/>
        <v>1</v>
      </c>
      <c r="N9" s="4">
        <f t="shared" si="9"/>
        <v>4.3471818882722377E-2</v>
      </c>
      <c r="O9" s="4">
        <f t="shared" si="10"/>
        <v>4.3471818882722377E-2</v>
      </c>
      <c r="P9" s="4">
        <f t="shared" si="11"/>
        <v>1</v>
      </c>
      <c r="Q9" s="4">
        <f t="shared" si="12"/>
        <v>1.8439239602298305</v>
      </c>
      <c r="R9" s="30">
        <f t="shared" si="13"/>
        <v>0.99942376396870281</v>
      </c>
      <c r="T9" s="43"/>
      <c r="AG9" s="31"/>
    </row>
    <row r="10" spans="1:38">
      <c r="A10" s="1" t="s">
        <v>1</v>
      </c>
      <c r="B10" s="28">
        <v>0.57999999999999996</v>
      </c>
      <c r="C10" s="28">
        <v>4.9929984370721252</v>
      </c>
      <c r="D10" s="4">
        <f t="shared" si="0"/>
        <v>1.0235815637443773</v>
      </c>
      <c r="E10" s="4">
        <f t="shared" si="1"/>
        <v>0.16945872407253101</v>
      </c>
      <c r="F10" s="4">
        <f t="shared" si="2"/>
        <v>2.4410515286571317</v>
      </c>
      <c r="G10" s="5">
        <v>0.98</v>
      </c>
      <c r="H10" s="4">
        <f t="shared" si="3"/>
        <v>2.0137197995936926E-2</v>
      </c>
      <c r="I10" s="4">
        <f t="shared" si="4"/>
        <v>2.0186061399499241E-2</v>
      </c>
      <c r="J10" s="4">
        <f t="shared" si="5"/>
        <v>0.99757934930468772</v>
      </c>
      <c r="K10" s="4">
        <f t="shared" si="6"/>
        <v>4.9013934480101148E-2</v>
      </c>
      <c r="L10" s="4">
        <f t="shared" si="7"/>
        <v>4.9253420961324963E-2</v>
      </c>
      <c r="M10" s="4">
        <f t="shared" si="8"/>
        <v>0.99513766807361737</v>
      </c>
      <c r="N10" s="4">
        <f t="shared" si="9"/>
        <v>6.9151132476038074E-2</v>
      </c>
      <c r="O10" s="4">
        <f t="shared" si="10"/>
        <v>6.9439482360824201E-2</v>
      </c>
      <c r="P10" s="4">
        <f t="shared" si="11"/>
        <v>0.9958474649438227</v>
      </c>
      <c r="Q10" s="4">
        <f t="shared" si="12"/>
        <v>2.4399718194925732</v>
      </c>
      <c r="R10" s="30">
        <f t="shared" si="13"/>
        <v>0.99955768686081259</v>
      </c>
      <c r="T10" s="43"/>
      <c r="AG10" s="31"/>
    </row>
    <row r="11" spans="1:38">
      <c r="B11" s="22">
        <v>0.58052526934718041</v>
      </c>
      <c r="C11" s="13">
        <v>5</v>
      </c>
      <c r="D11" s="4">
        <f t="shared" si="0"/>
        <v>1.0236225161485508</v>
      </c>
      <c r="E11" s="4">
        <f t="shared" si="1"/>
        <v>0.16921465879086622</v>
      </c>
      <c r="F11" s="4">
        <f t="shared" si="2"/>
        <v>2.445274358728537</v>
      </c>
      <c r="G11" s="5">
        <v>0.98</v>
      </c>
      <c r="H11" s="4">
        <f t="shared" si="3"/>
        <v>2.017115443598836E-2</v>
      </c>
      <c r="I11" s="4">
        <f t="shared" si="4"/>
        <v>2.0220710828123153E-2</v>
      </c>
      <c r="J11" s="4">
        <f t="shared" si="5"/>
        <v>0.99754922601109208</v>
      </c>
      <c r="K11" s="4">
        <f t="shared" si="6"/>
        <v>4.9180504322391107E-2</v>
      </c>
      <c r="L11" s="4">
        <f t="shared" si="7"/>
        <v>4.942339018815145E-2</v>
      </c>
      <c r="M11" s="4">
        <f t="shared" si="8"/>
        <v>0.99508560896296883</v>
      </c>
      <c r="N11" s="4">
        <f t="shared" si="9"/>
        <v>6.9351658758379467E-2</v>
      </c>
      <c r="O11" s="4">
        <f t="shared" si="10"/>
        <v>6.9644101016274593E-2</v>
      </c>
      <c r="P11" s="4">
        <f t="shared" si="11"/>
        <v>0.99580090411639044</v>
      </c>
      <c r="Q11" s="4">
        <f t="shared" si="12"/>
        <v>2.4441964779701482</v>
      </c>
      <c r="R11" s="30">
        <f t="shared" si="13"/>
        <v>0.99955919843736907</v>
      </c>
      <c r="T11" s="43"/>
      <c r="AG11" s="31"/>
    </row>
    <row r="12" spans="1:38">
      <c r="B12" s="22">
        <v>0.65554699700875552</v>
      </c>
      <c r="C12" s="13">
        <v>6</v>
      </c>
      <c r="D12" s="4">
        <f t="shared" si="0"/>
        <v>1.029505404172393</v>
      </c>
      <c r="E12" s="4">
        <f t="shared" si="1"/>
        <v>0.14020643156957488</v>
      </c>
      <c r="F12" s="4">
        <f t="shared" si="2"/>
        <v>3.0513104860945335</v>
      </c>
      <c r="G12" s="5">
        <v>0.98</v>
      </c>
      <c r="H12" s="4">
        <f t="shared" si="3"/>
        <v>2.5035025202863836E-2</v>
      </c>
      <c r="I12" s="4">
        <f t="shared" si="4"/>
        <v>2.5183844263710373E-2</v>
      </c>
      <c r="J12" s="4">
        <f t="shared" si="5"/>
        <v>0.99409069325206301</v>
      </c>
      <c r="K12" s="4">
        <f t="shared" si="6"/>
        <v>7.6025400004024982E-2</v>
      </c>
      <c r="L12" s="4">
        <f t="shared" si="7"/>
        <v>7.6816140883696232E-2</v>
      </c>
      <c r="M12" s="4">
        <f t="shared" si="8"/>
        <v>0.98970605825058988</v>
      </c>
      <c r="N12" s="4">
        <f t="shared" si="9"/>
        <v>0.10106042520688882</v>
      </c>
      <c r="O12" s="4">
        <f t="shared" si="10"/>
        <v>0.10199998514740659</v>
      </c>
      <c r="P12" s="4">
        <f t="shared" si="11"/>
        <v>0.99078862669283774</v>
      </c>
      <c r="Q12" s="4">
        <f t="shared" si="12"/>
        <v>3.0502150537194752</v>
      </c>
      <c r="R12" s="30">
        <f t="shared" si="13"/>
        <v>0.99964099609657875</v>
      </c>
      <c r="T12" s="43"/>
      <c r="AG12" s="31"/>
    </row>
    <row r="13" spans="1:38">
      <c r="B13" s="22">
        <v>0.73056872467033052</v>
      </c>
      <c r="C13" s="13">
        <v>7</v>
      </c>
      <c r="D13" s="4">
        <f t="shared" si="0"/>
        <v>1.0354563024624068</v>
      </c>
      <c r="E13" s="4">
        <f t="shared" si="1"/>
        <v>0.1194862692686525</v>
      </c>
      <c r="F13" s="4">
        <f t="shared" si="2"/>
        <v>3.6631851790811059</v>
      </c>
      <c r="G13" s="5">
        <v>0.98</v>
      </c>
      <c r="H13" s="4">
        <f t="shared" si="3"/>
        <v>2.9926930271325609E-2</v>
      </c>
      <c r="I13" s="4">
        <f t="shared" si="4"/>
        <v>3.017558412948769E-2</v>
      </c>
      <c r="J13" s="4">
        <f t="shared" si="5"/>
        <v>0.99175976653525344</v>
      </c>
      <c r="K13" s="4">
        <f t="shared" si="6"/>
        <v>0.10904071704295129</v>
      </c>
      <c r="L13" s="4">
        <f t="shared" si="7"/>
        <v>0.1105052399030088</v>
      </c>
      <c r="M13" s="4">
        <f t="shared" si="8"/>
        <v>0.98674702791159108</v>
      </c>
      <c r="N13" s="4">
        <f t="shared" si="9"/>
        <v>0.13896764731427691</v>
      </c>
      <c r="O13" s="4">
        <f t="shared" si="10"/>
        <v>0.14068082403249649</v>
      </c>
      <c r="P13" s="4">
        <f t="shared" si="11"/>
        <v>0.98782224421841713</v>
      </c>
      <c r="Q13" s="4">
        <f t="shared" si="12"/>
        <v>3.6620745907954992</v>
      </c>
      <c r="R13" s="30">
        <f t="shared" si="13"/>
        <v>0.99969682442155838</v>
      </c>
      <c r="T13" s="43"/>
    </row>
    <row r="14" spans="1:38">
      <c r="B14" s="22">
        <v>0.80559045233190574</v>
      </c>
      <c r="C14" s="13">
        <v>8</v>
      </c>
      <c r="D14" s="4">
        <f t="shared" si="0"/>
        <v>1.041476397244165</v>
      </c>
      <c r="E14" s="4">
        <f t="shared" si="1"/>
        <v>0.10394614754296069</v>
      </c>
      <c r="F14" s="4">
        <f t="shared" si="2"/>
        <v>4.2809900645350174</v>
      </c>
      <c r="G14" s="5">
        <v>0.98</v>
      </c>
      <c r="H14" s="4">
        <f t="shared" si="3"/>
        <v>3.4847194684899732E-2</v>
      </c>
      <c r="I14" s="4">
        <f t="shared" si="4"/>
        <v>3.519626210252251E-2</v>
      </c>
      <c r="J14" s="4">
        <f t="shared" si="5"/>
        <v>0.99008225883174794</v>
      </c>
      <c r="K14" s="4">
        <f t="shared" si="6"/>
        <v>0.14836814927529945</v>
      </c>
      <c r="L14" s="4">
        <f t="shared" si="7"/>
        <v>0.15063527279315997</v>
      </c>
      <c r="M14" s="4">
        <f t="shared" si="8"/>
        <v>0.9849495840129453</v>
      </c>
      <c r="N14" s="4">
        <f t="shared" si="9"/>
        <v>0.1832153439601992</v>
      </c>
      <c r="O14" s="4">
        <f t="shared" si="10"/>
        <v>0.18583153489568249</v>
      </c>
      <c r="P14" s="4">
        <f t="shared" si="11"/>
        <v>0.98592170625425923</v>
      </c>
      <c r="Q14" s="4">
        <f t="shared" si="12"/>
        <v>4.2798656389811338</v>
      </c>
      <c r="R14" s="30">
        <f t="shared" si="13"/>
        <v>0.99973734450747764</v>
      </c>
      <c r="T14" s="43"/>
      <c r="AK14" s="32"/>
      <c r="AL14" s="33"/>
    </row>
    <row r="15" spans="1:38">
      <c r="B15" s="22">
        <v>0.88061217999348074</v>
      </c>
      <c r="C15" s="13">
        <v>9</v>
      </c>
      <c r="D15" s="4">
        <f t="shared" si="0"/>
        <v>1.0475669024912069</v>
      </c>
      <c r="E15" s="4">
        <f t="shared" si="1"/>
        <v>9.1859386200755969E-2</v>
      </c>
      <c r="F15" s="4">
        <f t="shared" si="2"/>
        <v>4.9048187610427938</v>
      </c>
      <c r="G15" s="5">
        <v>0.98</v>
      </c>
      <c r="H15" s="4">
        <f t="shared" si="3"/>
        <v>3.9796149173196668E-2</v>
      </c>
      <c r="I15" s="4">
        <f t="shared" si="4"/>
        <v>4.0246215662009178E-2</v>
      </c>
      <c r="J15" s="4">
        <f t="shared" si="5"/>
        <v>0.98881717246182343</v>
      </c>
      <c r="K15" s="4">
        <f t="shared" si="6"/>
        <v>0.19415310349486165</v>
      </c>
      <c r="L15" s="4">
        <f t="shared" si="7"/>
        <v>0.19735461383352954</v>
      </c>
      <c r="M15" s="4">
        <f t="shared" si="8"/>
        <v>0.98377787944006012</v>
      </c>
      <c r="N15" s="4">
        <f t="shared" si="9"/>
        <v>0.23394925266805833</v>
      </c>
      <c r="O15" s="4">
        <f t="shared" si="10"/>
        <v>0.23760082949553873</v>
      </c>
      <c r="P15" s="4">
        <f t="shared" si="11"/>
        <v>0.98463146431250581</v>
      </c>
      <c r="Q15" s="4">
        <f t="shared" si="12"/>
        <v>4.9036812675986434</v>
      </c>
      <c r="R15" s="30">
        <f t="shared" si="13"/>
        <v>0.99976808654925542</v>
      </c>
      <c r="T15" s="43"/>
      <c r="AG15" s="31"/>
    </row>
    <row r="16" spans="1:38">
      <c r="B16" s="22">
        <v>0.95563390765505596</v>
      </c>
      <c r="C16" s="13">
        <v>10</v>
      </c>
      <c r="D16" s="4">
        <f t="shared" si="0"/>
        <v>1.0537290607411551</v>
      </c>
      <c r="E16" s="4">
        <f t="shared" si="1"/>
        <v>8.2189977126992178E-2</v>
      </c>
      <c r="F16" s="4">
        <f t="shared" si="2"/>
        <v>5.5347669343371342</v>
      </c>
      <c r="G16" s="5">
        <v>0.98</v>
      </c>
      <c r="H16" s="4">
        <f t="shared" si="3"/>
        <v>4.4774130285314497E-2</v>
      </c>
      <c r="I16" s="4">
        <f t="shared" si="4"/>
        <v>4.5325788225394716E-2</v>
      </c>
      <c r="J16" s="4">
        <f t="shared" si="5"/>
        <v>0.98782904916430903</v>
      </c>
      <c r="K16" s="4">
        <f t="shared" si="6"/>
        <v>0.24654481568976211</v>
      </c>
      <c r="L16" s="4">
        <f t="shared" si="7"/>
        <v>0.25081554464465244</v>
      </c>
      <c r="M16" s="4">
        <f t="shared" si="8"/>
        <v>0.98297263050047012</v>
      </c>
      <c r="N16" s="4">
        <f t="shared" si="9"/>
        <v>0.29131894597507663</v>
      </c>
      <c r="O16" s="4">
        <f t="shared" si="10"/>
        <v>0.29614133287004718</v>
      </c>
      <c r="P16" s="4">
        <f t="shared" si="11"/>
        <v>0.98371592763416538</v>
      </c>
      <c r="Q16" s="4">
        <f t="shared" si="12"/>
        <v>5.5336168319325072</v>
      </c>
      <c r="R16" s="30">
        <f t="shared" si="13"/>
        <v>0.99979220400456392</v>
      </c>
      <c r="T16" s="43"/>
      <c r="AG16" s="31"/>
    </row>
    <row r="17" spans="1:33">
      <c r="A17" s="1" t="s">
        <v>2</v>
      </c>
      <c r="B17" s="28">
        <v>1.03</v>
      </c>
      <c r="C17" s="28">
        <v>10.991260727564306</v>
      </c>
      <c r="D17" s="4">
        <f t="shared" si="0"/>
        <v>1.0599093342577939</v>
      </c>
      <c r="E17" s="4">
        <f t="shared" si="1"/>
        <v>7.4341546323613325E-2</v>
      </c>
      <c r="F17" s="4">
        <f t="shared" si="2"/>
        <v>6.1653455162590154</v>
      </c>
      <c r="G17" s="5">
        <v>0.98</v>
      </c>
      <c r="H17" s="4">
        <f t="shared" si="3"/>
        <v>4.9737591219554053E-2</v>
      </c>
      <c r="I17" s="4">
        <f t="shared" si="4"/>
        <v>5.0390544280741197E-2</v>
      </c>
      <c r="J17" s="4">
        <f t="shared" si="5"/>
        <v>0.9870421510522025</v>
      </c>
      <c r="K17" s="4">
        <f t="shared" si="6"/>
        <v>0.30514990380568063</v>
      </c>
      <c r="L17" s="4">
        <f t="shared" si="7"/>
        <v>0.31061665496701829</v>
      </c>
      <c r="M17" s="4">
        <f t="shared" si="8"/>
        <v>0.98240032826984725</v>
      </c>
      <c r="N17" s="4">
        <f t="shared" si="9"/>
        <v>0.3548874950252347</v>
      </c>
      <c r="O17" s="4">
        <f t="shared" si="10"/>
        <v>0.36100719924775948</v>
      </c>
      <c r="P17" s="4">
        <f t="shared" si="11"/>
        <v>0.98304824880147379</v>
      </c>
      <c r="Q17" s="4">
        <f t="shared" si="12"/>
        <v>6.1641853526423036</v>
      </c>
      <c r="R17" s="30">
        <f t="shared" si="13"/>
        <v>0.99981182504473554</v>
      </c>
      <c r="T17" s="43"/>
      <c r="AG17" s="31"/>
    </row>
    <row r="18" spans="1:33">
      <c r="B18" s="22">
        <v>1.0317543265751914</v>
      </c>
      <c r="C18" s="13">
        <v>11</v>
      </c>
      <c r="D18" s="4">
        <f t="shared" si="0"/>
        <v>1.059964143940807</v>
      </c>
      <c r="E18" s="4">
        <f t="shared" si="1"/>
        <v>7.4278642430276362E-2</v>
      </c>
      <c r="F18" s="4">
        <f t="shared" si="2"/>
        <v>6.1709323545836687</v>
      </c>
      <c r="G18" s="5">
        <v>0.98</v>
      </c>
      <c r="H18" s="4">
        <f t="shared" si="3"/>
        <v>4.9781479770062385E-2</v>
      </c>
      <c r="I18" s="4">
        <f t="shared" si="4"/>
        <v>5.0435328515953781E-2</v>
      </c>
      <c r="J18" s="4">
        <f t="shared" si="5"/>
        <v>0.98703589794830882</v>
      </c>
      <c r="K18" s="4">
        <f t="shared" si="6"/>
        <v>0.30569662892964483</v>
      </c>
      <c r="L18" s="4">
        <f t="shared" si="7"/>
        <v>0.31117453774657361</v>
      </c>
      <c r="M18" s="4">
        <f t="shared" si="8"/>
        <v>0.98239602489137434</v>
      </c>
      <c r="N18" s="4">
        <f t="shared" si="9"/>
        <v>0.35547810869970725</v>
      </c>
      <c r="O18" s="4">
        <f t="shared" si="10"/>
        <v>0.36160986626252739</v>
      </c>
      <c r="P18" s="4">
        <f t="shared" si="11"/>
        <v>0.98304316852248574</v>
      </c>
      <c r="Q18" s="4">
        <f t="shared" si="12"/>
        <v>6.1697731907930846</v>
      </c>
      <c r="R18" s="30">
        <f t="shared" si="13"/>
        <v>0.99981215743035601</v>
      </c>
      <c r="T18" s="43"/>
      <c r="AG18" s="31"/>
    </row>
    <row r="19" spans="1:33">
      <c r="B19" s="22">
        <v>1.2324949017317859</v>
      </c>
      <c r="C19" s="13">
        <v>12</v>
      </c>
      <c r="D19" s="4">
        <f t="shared" si="0"/>
        <v>1.066273454321407</v>
      </c>
      <c r="E19" s="4">
        <f t="shared" si="1"/>
        <v>6.7685863516346506E-2</v>
      </c>
      <c r="F19" s="4">
        <f t="shared" si="2"/>
        <v>6.8134149556251895</v>
      </c>
      <c r="G19" s="5">
        <v>0.98</v>
      </c>
      <c r="H19" s="4">
        <f t="shared" si="3"/>
        <v>5.481854774583788E-2</v>
      </c>
      <c r="I19" s="4">
        <f t="shared" si="4"/>
        <v>5.5575193797357349E-2</v>
      </c>
      <c r="J19" s="4">
        <f t="shared" si="5"/>
        <v>0.98638518375161388</v>
      </c>
      <c r="K19" s="4">
        <f t="shared" si="6"/>
        <v>0.37176548894323141</v>
      </c>
      <c r="L19" s="4">
        <f t="shared" si="7"/>
        <v>0.37859174184207012</v>
      </c>
      <c r="M19" s="4">
        <f t="shared" si="8"/>
        <v>0.9819693560519176</v>
      </c>
      <c r="N19" s="4">
        <f t="shared" si="9"/>
        <v>0.42658403668906936</v>
      </c>
      <c r="O19" s="4">
        <f t="shared" si="10"/>
        <v>0.43416693563942749</v>
      </c>
      <c r="P19" s="4">
        <f t="shared" si="11"/>
        <v>0.98253460056973185</v>
      </c>
      <c r="Q19" s="4">
        <f t="shared" si="12"/>
        <v>6.8122433044951887</v>
      </c>
      <c r="R19" s="30">
        <f t="shared" si="13"/>
        <v>0.99982803760850736</v>
      </c>
      <c r="T19" s="43"/>
      <c r="AG19" s="31"/>
    </row>
    <row r="20" spans="1:33">
      <c r="B20" s="22">
        <v>1.4332354768883799</v>
      </c>
      <c r="C20" s="13">
        <v>13</v>
      </c>
      <c r="D20" s="4">
        <f t="shared" si="0"/>
        <v>1.0726583253053674</v>
      </c>
      <c r="E20" s="4">
        <f t="shared" si="1"/>
        <v>6.2107358281482783E-2</v>
      </c>
      <c r="F20" s="4">
        <f t="shared" si="2"/>
        <v>7.4623168962610587</v>
      </c>
      <c r="G20" s="5">
        <v>0.98</v>
      </c>
      <c r="H20" s="4">
        <f t="shared" si="3"/>
        <v>5.9885688303568621E-2</v>
      </c>
      <c r="I20" s="4">
        <f t="shared" si="4"/>
        <v>6.0745745386878512E-2</v>
      </c>
      <c r="J20" s="4">
        <f t="shared" si="5"/>
        <v>0.98584169018204737</v>
      </c>
      <c r="K20" s="4">
        <f t="shared" si="6"/>
        <v>0.44491301793901628</v>
      </c>
      <c r="L20" s="4">
        <f t="shared" si="7"/>
        <v>0.45323207755205464</v>
      </c>
      <c r="M20" s="4">
        <f t="shared" si="8"/>
        <v>0.9816450334716591</v>
      </c>
      <c r="N20" s="4">
        <f t="shared" si="9"/>
        <v>0.50479870624258494</v>
      </c>
      <c r="O20" s="4">
        <f t="shared" si="10"/>
        <v>0.51397782293893313</v>
      </c>
      <c r="P20" s="4">
        <f t="shared" si="11"/>
        <v>0.98214102576671136</v>
      </c>
      <c r="Q20" s="4">
        <f t="shared" si="12"/>
        <v>7.4611328689030429</v>
      </c>
      <c r="R20" s="30">
        <f t="shared" si="13"/>
        <v>0.99984133247428708</v>
      </c>
      <c r="S20" s="29"/>
      <c r="AG20" s="31"/>
    </row>
    <row r="21" spans="1:33">
      <c r="B21" s="22">
        <v>1.6339760520449744</v>
      </c>
      <c r="C21" s="13">
        <v>14</v>
      </c>
      <c r="D21" s="4">
        <f t="shared" si="0"/>
        <v>1.0791201224457614</v>
      </c>
      <c r="E21" s="4">
        <f t="shared" si="1"/>
        <v>5.73257823658853E-2</v>
      </c>
      <c r="F21" s="4">
        <f t="shared" si="2"/>
        <v>8.1177426236452455</v>
      </c>
      <c r="G21" s="5">
        <v>0.98</v>
      </c>
      <c r="H21" s="4">
        <f t="shared" si="3"/>
        <v>6.4983262685185228E-2</v>
      </c>
      <c r="I21" s="4">
        <f t="shared" si="4"/>
        <v>6.5947351898732187E-2</v>
      </c>
      <c r="J21" s="4">
        <f t="shared" si="5"/>
        <v>0.9853809260601184</v>
      </c>
      <c r="K21" s="4">
        <f t="shared" si="6"/>
        <v>0.52530501972481181</v>
      </c>
      <c r="L21" s="4">
        <f t="shared" si="7"/>
        <v>0.53526473243551953</v>
      </c>
      <c r="M21" s="4">
        <f t="shared" si="8"/>
        <v>0.98139292184375793</v>
      </c>
      <c r="N21" s="4">
        <f t="shared" si="9"/>
        <v>0.59028828240999709</v>
      </c>
      <c r="O21" s="4">
        <f t="shared" si="10"/>
        <v>0.60121208433425166</v>
      </c>
      <c r="P21" s="4">
        <f t="shared" si="11"/>
        <v>0.9818303686687353</v>
      </c>
      <c r="Q21" s="4">
        <f t="shared" si="12"/>
        <v>8.116546260378497</v>
      </c>
      <c r="R21" s="30">
        <f t="shared" si="13"/>
        <v>0.99985262365139993</v>
      </c>
      <c r="S21" s="29"/>
      <c r="AG21" s="31"/>
    </row>
    <row r="22" spans="1:33">
      <c r="B22" s="22">
        <v>1.8347166272015685</v>
      </c>
      <c r="C22" s="13">
        <v>15</v>
      </c>
      <c r="D22" s="4">
        <f t="shared" si="0"/>
        <v>1.0856602443999781</v>
      </c>
      <c r="E22" s="4">
        <f t="shared" si="1"/>
        <v>5.318174990570082E-2</v>
      </c>
      <c r="F22" s="4">
        <f t="shared" si="2"/>
        <v>8.7797989388892734</v>
      </c>
      <c r="G22" s="5">
        <v>0.98</v>
      </c>
      <c r="H22" s="4">
        <f t="shared" si="3"/>
        <v>7.0111638681046765E-2</v>
      </c>
      <c r="I22" s="4">
        <f t="shared" si="4"/>
        <v>7.1180388629203145E-2</v>
      </c>
      <c r="J22" s="4">
        <f t="shared" si="5"/>
        <v>0.98498533137092337</v>
      </c>
      <c r="K22" s="4">
        <f t="shared" si="6"/>
        <v>0.6131117766983698</v>
      </c>
      <c r="L22" s="4">
        <f t="shared" si="7"/>
        <v>0.62486346404119097</v>
      </c>
      <c r="M22" s="4">
        <f t="shared" si="8"/>
        <v>0.98119319176253439</v>
      </c>
      <c r="N22" s="4">
        <f t="shared" si="9"/>
        <v>0.68322341537941655</v>
      </c>
      <c r="O22" s="4">
        <f t="shared" si="10"/>
        <v>0.69604385267039404</v>
      </c>
      <c r="P22" s="4">
        <f t="shared" si="11"/>
        <v>0.98158099199958238</v>
      </c>
      <c r="Q22" s="4">
        <f t="shared" si="12"/>
        <v>8.7785902279385493</v>
      </c>
      <c r="R22" s="30">
        <f t="shared" si="13"/>
        <v>0.99986233045208239</v>
      </c>
      <c r="S22" s="29"/>
      <c r="AG22" s="31"/>
    </row>
    <row r="23" spans="1:33">
      <c r="B23" s="22">
        <v>2.0354572023581632</v>
      </c>
      <c r="C23" s="13">
        <v>16</v>
      </c>
      <c r="D23" s="4">
        <f t="shared" si="0"/>
        <v>1.0922801239390023</v>
      </c>
      <c r="E23" s="4">
        <f t="shared" si="1"/>
        <v>4.9555721503039399E-2</v>
      </c>
      <c r="F23" s="4">
        <f t="shared" si="2"/>
        <v>9.4485950649606902</v>
      </c>
      <c r="G23" s="5">
        <v>0.98</v>
      </c>
      <c r="H23" s="4">
        <f t="shared" si="3"/>
        <v>7.5271190789181402E-2</v>
      </c>
      <c r="I23" s="4">
        <f t="shared" si="4"/>
        <v>7.6445237719136458E-2</v>
      </c>
      <c r="J23" s="4">
        <f t="shared" si="5"/>
        <v>0.9846419873234149</v>
      </c>
      <c r="K23" s="4">
        <f t="shared" si="6"/>
        <v>0.70850819478801286</v>
      </c>
      <c r="L23" s="4">
        <f t="shared" si="7"/>
        <v>0.72220674780613292</v>
      </c>
      <c r="M23" s="4">
        <f t="shared" si="8"/>
        <v>0.9810323663414493</v>
      </c>
      <c r="N23" s="4">
        <f t="shared" si="9"/>
        <v>0.78377938557719429</v>
      </c>
      <c r="O23" s="4">
        <f t="shared" si="10"/>
        <v>0.79865198552526928</v>
      </c>
      <c r="P23" s="4">
        <f t="shared" si="11"/>
        <v>0.98137787144134703</v>
      </c>
      <c r="Q23" s="4">
        <f t="shared" si="12"/>
        <v>9.4473739549290929</v>
      </c>
      <c r="R23" s="30">
        <f t="shared" si="13"/>
        <v>0.99987076279349452</v>
      </c>
      <c r="S23" s="29"/>
    </row>
    <row r="24" spans="1:33">
      <c r="B24" s="22">
        <v>2.2361977775147572</v>
      </c>
      <c r="C24" s="13">
        <v>17</v>
      </c>
      <c r="D24" s="4">
        <f t="shared" si="0"/>
        <v>1.0989812289938428</v>
      </c>
      <c r="E24" s="4">
        <f t="shared" si="1"/>
        <v>4.6356284677161678E-2</v>
      </c>
      <c r="F24" s="4">
        <f t="shared" si="2"/>
        <v>10.12424271697266</v>
      </c>
      <c r="G24" s="5">
        <v>0.98</v>
      </c>
      <c r="H24" s="4">
        <f t="shared" si="3"/>
        <v>8.0462300379395363E-2</v>
      </c>
      <c r="I24" s="4">
        <f t="shared" si="4"/>
        <v>8.1742288321395601E-2</v>
      </c>
      <c r="J24" s="4">
        <f t="shared" si="5"/>
        <v>0.98434117800852894</v>
      </c>
      <c r="K24" s="4">
        <f t="shared" si="6"/>
        <v>0.81167395393456898</v>
      </c>
      <c r="L24" s="4">
        <f t="shared" si="7"/>
        <v>0.8274779306087412</v>
      </c>
      <c r="M24" s="4">
        <f t="shared" si="8"/>
        <v>0.98090102939356238</v>
      </c>
      <c r="N24" s="4">
        <f t="shared" si="9"/>
        <v>0.89213625431396437</v>
      </c>
      <c r="O24" s="4">
        <f t="shared" si="10"/>
        <v>0.90922021893013671</v>
      </c>
      <c r="P24" s="4">
        <f t="shared" si="11"/>
        <v>0.98121031158295757</v>
      </c>
      <c r="Q24" s="4">
        <f t="shared" si="12"/>
        <v>10.123009125402149</v>
      </c>
      <c r="R24" s="30">
        <f t="shared" si="13"/>
        <v>0.99987815468228125</v>
      </c>
      <c r="S24" s="29"/>
    </row>
    <row r="25" spans="1:33">
      <c r="B25" s="22">
        <v>2.4369383526713513</v>
      </c>
      <c r="C25" s="13">
        <v>18</v>
      </c>
      <c r="D25" s="4">
        <f t="shared" si="0"/>
        <v>1.1057650637407184</v>
      </c>
      <c r="E25" s="4">
        <f t="shared" si="1"/>
        <v>4.351234083193703E-2</v>
      </c>
      <c r="F25" s="4">
        <f t="shared" si="2"/>
        <v>10.80685617496345</v>
      </c>
      <c r="G25" s="5">
        <v>0.98</v>
      </c>
      <c r="H25" s="4">
        <f t="shared" si="3"/>
        <v>8.5685355862432477E-2</v>
      </c>
      <c r="I25" s="4">
        <f t="shared" si="4"/>
        <v>8.7071936773474287E-2</v>
      </c>
      <c r="J25" s="4">
        <f t="shared" si="5"/>
        <v>0.98407545573898136</v>
      </c>
      <c r="K25" s="4">
        <f t="shared" si="6"/>
        <v>0.92279366436044852</v>
      </c>
      <c r="L25" s="4">
        <f t="shared" si="7"/>
        <v>0.94086539022698557</v>
      </c>
      <c r="M25" s="4">
        <f t="shared" si="8"/>
        <v>0.9807924427295841</v>
      </c>
      <c r="N25" s="4">
        <f t="shared" si="9"/>
        <v>1.0084790202228811</v>
      </c>
      <c r="O25" s="4">
        <f t="shared" si="10"/>
        <v>1.0279373270004597</v>
      </c>
      <c r="P25" s="4">
        <f t="shared" si="11"/>
        <v>0.98107053196097238</v>
      </c>
      <c r="Q25" s="4">
        <f t="shared" si="12"/>
        <v>10.805609994351384</v>
      </c>
      <c r="R25" s="30">
        <f t="shared" si="13"/>
        <v>0.99988468611112336</v>
      </c>
      <c r="S25" s="29"/>
    </row>
    <row r="26" spans="1:33">
      <c r="B26" s="22">
        <v>2.6376789278279462</v>
      </c>
      <c r="C26" s="13">
        <v>19</v>
      </c>
      <c r="D26" s="4">
        <f t="shared" si="0"/>
        <v>1.1126331697266856</v>
      </c>
      <c r="E26" s="4">
        <f t="shared" si="1"/>
        <v>4.0967759496736034E-2</v>
      </c>
      <c r="F26" s="4">
        <f t="shared" si="2"/>
        <v>11.496552359270304</v>
      </c>
      <c r="G26" s="5">
        <v>0.98</v>
      </c>
      <c r="H26" s="4">
        <f t="shared" si="3"/>
        <v>9.0940752864370755E-2</v>
      </c>
      <c r="I26" s="4">
        <f t="shared" si="4"/>
        <v>9.2434586775452118E-2</v>
      </c>
      <c r="J26" s="4">
        <f t="shared" si="5"/>
        <v>0.98383901564129583</v>
      </c>
      <c r="K26" s="4">
        <f t="shared" si="6"/>
        <v>1.0420570288840958</v>
      </c>
      <c r="L26" s="4">
        <f t="shared" si="7"/>
        <v>1.0625627009654011</v>
      </c>
      <c r="M26" s="4">
        <f t="shared" si="8"/>
        <v>0.98070168276876779</v>
      </c>
      <c r="N26" s="4">
        <f t="shared" si="9"/>
        <v>1.1329977817484667</v>
      </c>
      <c r="O26" s="4">
        <f t="shared" si="10"/>
        <v>1.1549972877408532</v>
      </c>
      <c r="P26" s="4">
        <f t="shared" si="11"/>
        <v>0.98095276393642705</v>
      </c>
      <c r="Q26" s="4">
        <f t="shared" si="12"/>
        <v>11.495293461381992</v>
      </c>
      <c r="R26" s="30">
        <f t="shared" si="13"/>
        <v>0.99989049779020955</v>
      </c>
      <c r="S26" s="29"/>
    </row>
    <row r="27" spans="1:33">
      <c r="B27" s="22">
        <v>2.8384195029845403</v>
      </c>
      <c r="C27" s="13">
        <v>20</v>
      </c>
      <c r="D27" s="4">
        <f t="shared" si="0"/>
        <v>1.1195871270374773</v>
      </c>
      <c r="E27" s="4">
        <f t="shared" si="1"/>
        <v>3.8677636295055141E-2</v>
      </c>
      <c r="F27" s="4">
        <f t="shared" si="2"/>
        <v>12.193450908608144</v>
      </c>
      <c r="G27" s="5">
        <v>0.98</v>
      </c>
      <c r="H27" s="4">
        <f t="shared" si="3"/>
        <v>9.6228894406452631E-2</v>
      </c>
      <c r="I27" s="4">
        <f t="shared" si="4"/>
        <v>9.7830649573494854E-2</v>
      </c>
      <c r="J27" s="4">
        <f t="shared" si="5"/>
        <v>0.98362726636258391</v>
      </c>
      <c r="K27" s="4">
        <f t="shared" si="6"/>
        <v>1.169659011551244</v>
      </c>
      <c r="L27" s="4">
        <f t="shared" si="7"/>
        <v>1.1927688057277972</v>
      </c>
      <c r="M27" s="4">
        <f t="shared" si="8"/>
        <v>0.98062508504114321</v>
      </c>
      <c r="N27" s="4">
        <f t="shared" si="9"/>
        <v>1.2658879059576966</v>
      </c>
      <c r="O27" s="4">
        <f t="shared" si="10"/>
        <v>1.2905994553012921</v>
      </c>
      <c r="P27" s="4">
        <f t="shared" si="11"/>
        <v>0.98085265785438713</v>
      </c>
      <c r="Q27" s="4">
        <f t="shared" si="12"/>
        <v>12.192179147617074</v>
      </c>
      <c r="R27" s="30">
        <f t="shared" si="13"/>
        <v>0.99989570130715233</v>
      </c>
      <c r="S27" s="29"/>
    </row>
    <row r="28" spans="1:33">
      <c r="B28" s="22">
        <v>3.0391600781411343</v>
      </c>
      <c r="C28" s="13">
        <v>21</v>
      </c>
      <c r="D28" s="4">
        <f t="shared" si="0"/>
        <v>1.1266285555094111</v>
      </c>
      <c r="E28" s="4">
        <f t="shared" si="1"/>
        <v>3.6605620064962902E-2</v>
      </c>
      <c r="F28" s="4">
        <f t="shared" si="2"/>
        <v>12.897674260966085</v>
      </c>
      <c r="G28" s="5">
        <v>0.98</v>
      </c>
      <c r="H28" s="4">
        <f t="shared" si="3"/>
        <v>0.1015501910905527</v>
      </c>
      <c r="I28" s="4">
        <f t="shared" si="4"/>
        <v>0.10326054414910718</v>
      </c>
      <c r="J28" s="4">
        <f t="shared" si="5"/>
        <v>0.98343652870853804</v>
      </c>
      <c r="K28" s="4">
        <f t="shared" si="6"/>
        <v>1.3058000128682936</v>
      </c>
      <c r="L28" s="4">
        <f t="shared" si="7"/>
        <v>1.3316881948268275</v>
      </c>
      <c r="M28" s="4">
        <f t="shared" si="8"/>
        <v>0.98055987726023175</v>
      </c>
      <c r="N28" s="4">
        <f t="shared" si="9"/>
        <v>1.4073502039588464</v>
      </c>
      <c r="O28" s="4">
        <f t="shared" si="10"/>
        <v>1.4349487389759346</v>
      </c>
      <c r="P28" s="4">
        <f t="shared" si="11"/>
        <v>0.9807668843719225</v>
      </c>
      <c r="Q28" s="4">
        <f t="shared" si="12"/>
        <v>12.896389475769983</v>
      </c>
      <c r="R28" s="30">
        <f t="shared" si="13"/>
        <v>0.99990038628902345</v>
      </c>
      <c r="S28" s="29"/>
    </row>
    <row r="29" spans="1:33">
      <c r="B29" s="22">
        <v>3.2399006532977284</v>
      </c>
      <c r="C29" s="13">
        <v>22</v>
      </c>
      <c r="D29" s="4">
        <f t="shared" si="0"/>
        <v>1.1337591159873188</v>
      </c>
      <c r="E29" s="4">
        <f t="shared" si="1"/>
        <v>3.4721968946697233E-2</v>
      </c>
      <c r="F29" s="4">
        <f t="shared" si="2"/>
        <v>13.609347737443542</v>
      </c>
      <c r="G29" s="5">
        <v>0.98</v>
      </c>
      <c r="H29" s="4">
        <f t="shared" si="3"/>
        <v>0.10690506129049634</v>
      </c>
      <c r="I29" s="4">
        <f t="shared" si="4"/>
        <v>0.10872469741435579</v>
      </c>
      <c r="J29" s="4">
        <f t="shared" si="5"/>
        <v>0.98326381983916022</v>
      </c>
      <c r="K29" s="4">
        <f t="shared" si="6"/>
        <v>1.4506860519378657</v>
      </c>
      <c r="L29" s="4">
        <f t="shared" si="7"/>
        <v>1.4795310918365949</v>
      </c>
      <c r="M29" s="4">
        <f t="shared" si="8"/>
        <v>0.98050393124018576</v>
      </c>
      <c r="N29" s="4">
        <f t="shared" si="9"/>
        <v>1.557591113228362</v>
      </c>
      <c r="O29" s="4">
        <f t="shared" si="10"/>
        <v>1.5882557892509506</v>
      </c>
      <c r="P29" s="4">
        <f t="shared" si="11"/>
        <v>0.98069286053913862</v>
      </c>
      <c r="Q29" s="4">
        <f t="shared" si="12"/>
        <v>13.608049753387867</v>
      </c>
      <c r="R29" s="30">
        <f t="shared" si="13"/>
        <v>0.99990462554997372</v>
      </c>
      <c r="S29" s="29"/>
    </row>
    <row r="30" spans="1:33">
      <c r="B30" s="22">
        <v>3.4406412284543224</v>
      </c>
      <c r="C30" s="13">
        <v>23</v>
      </c>
      <c r="D30" s="4">
        <f t="shared" si="0"/>
        <v>1.1409805116305503</v>
      </c>
      <c r="E30" s="4">
        <f t="shared" si="1"/>
        <v>3.3002113577845965E-2</v>
      </c>
      <c r="F30" s="4">
        <f t="shared" si="2"/>
        <v>14.328599629151592</v>
      </c>
      <c r="G30" s="5">
        <v>0.98</v>
      </c>
      <c r="H30" s="4">
        <f t="shared" si="3"/>
        <v>0.1122939313494523</v>
      </c>
      <c r="I30" s="4">
        <f t="shared" si="4"/>
        <v>0.11422354441329044</v>
      </c>
      <c r="J30" s="4">
        <f t="shared" si="5"/>
        <v>0.98310669596404487</v>
      </c>
      <c r="K30" s="4">
        <f t="shared" si="6"/>
        <v>1.6045289558121629</v>
      </c>
      <c r="L30" s="4">
        <f t="shared" si="7"/>
        <v>1.6365136468103674</v>
      </c>
      <c r="M30" s="4">
        <f t="shared" si="8"/>
        <v>0.98045559164108165</v>
      </c>
      <c r="N30" s="4">
        <f t="shared" si="9"/>
        <v>1.7168228871616149</v>
      </c>
      <c r="O30" s="4">
        <f t="shared" si="10"/>
        <v>1.7507371912236578</v>
      </c>
      <c r="P30" s="4">
        <f t="shared" si="11"/>
        <v>0.98062855794001902</v>
      </c>
      <c r="Q30" s="4">
        <f t="shared" si="12"/>
        <v>14.327288259319253</v>
      </c>
      <c r="R30" s="30">
        <f t="shared" si="13"/>
        <v>0.99990847885583523</v>
      </c>
      <c r="S30" s="29"/>
    </row>
    <row r="31" spans="1:33">
      <c r="B31" s="22">
        <v>3.6413818036109173</v>
      </c>
      <c r="C31" s="13">
        <v>24</v>
      </c>
      <c r="D31" s="4">
        <f t="shared" si="0"/>
        <v>1.1482944892692075</v>
      </c>
      <c r="E31" s="4">
        <f t="shared" si="1"/>
        <v>3.1425579489732298E-2</v>
      </c>
      <c r="F31" s="4">
        <f t="shared" si="2"/>
        <v>15.055561287312413</v>
      </c>
      <c r="G31" s="5">
        <v>0.98</v>
      </c>
      <c r="H31" s="4">
        <f t="shared" si="3"/>
        <v>0.11771723578363219</v>
      </c>
      <c r="I31" s="4">
        <f t="shared" si="4"/>
        <v>0.11975752852980054</v>
      </c>
      <c r="J31" s="4">
        <f t="shared" si="5"/>
        <v>0.9829631358360853</v>
      </c>
      <c r="K31" s="4">
        <f t="shared" si="6"/>
        <v>1.7675465563962598</v>
      </c>
      <c r="L31" s="4">
        <f t="shared" si="7"/>
        <v>1.8028581372023029</v>
      </c>
      <c r="M31" s="4">
        <f t="shared" si="8"/>
        <v>0.98041355552198906</v>
      </c>
      <c r="N31" s="4">
        <f t="shared" si="9"/>
        <v>1.8852637921798918</v>
      </c>
      <c r="O31" s="4">
        <f t="shared" si="10"/>
        <v>1.9226156657321036</v>
      </c>
      <c r="P31" s="4">
        <f t="shared" si="11"/>
        <v>0.98057236596062547</v>
      </c>
      <c r="Q31" s="4">
        <f t="shared" si="12"/>
        <v>15.05423633349012</v>
      </c>
      <c r="R31" s="30">
        <f t="shared" si="13"/>
        <v>0.99991199572058409</v>
      </c>
      <c r="S31" s="29"/>
    </row>
    <row r="32" spans="1:33">
      <c r="A32" s="1" t="s">
        <v>3</v>
      </c>
      <c r="B32" s="28">
        <v>3.67</v>
      </c>
      <c r="C32" s="28">
        <v>24.142563088537322</v>
      </c>
      <c r="D32" s="4">
        <f t="shared" si="0"/>
        <v>1.149344836382471</v>
      </c>
      <c r="E32" s="4">
        <f t="shared" si="1"/>
        <v>3.1211460629894716E-2</v>
      </c>
      <c r="F32" s="4">
        <f t="shared" si="2"/>
        <v>15.159834881698242</v>
      </c>
      <c r="G32" s="5">
        <v>0.98</v>
      </c>
      <c r="H32" s="4">
        <f t="shared" si="3"/>
        <v>0.11849322371984054</v>
      </c>
      <c r="I32" s="4">
        <f t="shared" si="4"/>
        <v>0.12054935295450293</v>
      </c>
      <c r="J32" s="4">
        <f t="shared" si="5"/>
        <v>0.98294367257667159</v>
      </c>
      <c r="K32" s="4">
        <f t="shared" si="6"/>
        <v>1.7915481055209745</v>
      </c>
      <c r="L32" s="4">
        <f t="shared" si="7"/>
        <v>1.8273495138601752</v>
      </c>
      <c r="M32" s="4">
        <f t="shared" si="8"/>
        <v>0.98040801277059897</v>
      </c>
      <c r="N32" s="4">
        <f t="shared" si="9"/>
        <v>1.9100413292408149</v>
      </c>
      <c r="O32" s="4">
        <f t="shared" si="10"/>
        <v>1.9478988668146782</v>
      </c>
      <c r="P32" s="4">
        <f t="shared" si="11"/>
        <v>0.9805649368050765</v>
      </c>
      <c r="Q32" s="4">
        <f t="shared" si="12"/>
        <v>15.158517810957004</v>
      </c>
      <c r="R32" s="30">
        <f t="shared" si="13"/>
        <v>0.99991312103650765</v>
      </c>
      <c r="S32" s="29"/>
    </row>
    <row r="33" spans="1:19">
      <c r="B33" s="22">
        <v>3.9240912138256743</v>
      </c>
      <c r="C33" s="13">
        <v>25</v>
      </c>
      <c r="D33" s="4">
        <f t="shared" si="0"/>
        <v>1.1557028408128798</v>
      </c>
      <c r="E33" s="4">
        <f t="shared" si="1"/>
        <v>2.9975168128667736E-2</v>
      </c>
      <c r="F33" s="4">
        <f t="shared" si="2"/>
        <v>15.790367216695664</v>
      </c>
      <c r="G33" s="5">
        <v>0.98</v>
      </c>
      <c r="H33" s="4">
        <f t="shared" si="3"/>
        <v>0.12317540372775873</v>
      </c>
      <c r="I33" s="4">
        <f t="shared" si="4"/>
        <v>0.12532708765646028</v>
      </c>
      <c r="J33" s="4">
        <f t="shared" si="5"/>
        <v>0.98283145352743195</v>
      </c>
      <c r="K33" s="4">
        <f t="shared" si="6"/>
        <v>1.9399657560939527</v>
      </c>
      <c r="L33" s="4">
        <f t="shared" si="7"/>
        <v>1.9787960960774997</v>
      </c>
      <c r="M33" s="4">
        <f t="shared" si="8"/>
        <v>0.98037678563217345</v>
      </c>
      <c r="N33" s="4">
        <f t="shared" si="9"/>
        <v>2.0631411598217113</v>
      </c>
      <c r="O33" s="4">
        <f t="shared" si="10"/>
        <v>2.10412318373396</v>
      </c>
      <c r="P33" s="4">
        <f t="shared" si="11"/>
        <v>0.98052299208094729</v>
      </c>
      <c r="Q33" s="4">
        <f t="shared" si="12"/>
        <v>15.789053532478682</v>
      </c>
      <c r="R33" s="30">
        <f t="shared" si="13"/>
        <v>0.99991680470764532</v>
      </c>
      <c r="S33" s="29"/>
    </row>
    <row r="34" spans="1:19">
      <c r="B34" s="22">
        <v>4.220429300545347</v>
      </c>
      <c r="C34" s="13">
        <v>26</v>
      </c>
      <c r="D34" s="4">
        <f t="shared" si="0"/>
        <v>1.1632074047142622</v>
      </c>
      <c r="E34" s="4">
        <f t="shared" si="1"/>
        <v>2.863632687230044E-2</v>
      </c>
      <c r="F34" s="4">
        <f t="shared" si="2"/>
        <v>16.533155172538791</v>
      </c>
      <c r="G34" s="5">
        <v>0.98</v>
      </c>
      <c r="H34" s="4">
        <f t="shared" si="3"/>
        <v>0.12866891421124807</v>
      </c>
      <c r="I34" s="4">
        <f t="shared" si="4"/>
        <v>0.13093271059879633</v>
      </c>
      <c r="J34" s="4">
        <f t="shared" si="5"/>
        <v>0.98271023049018691</v>
      </c>
      <c r="K34" s="4">
        <f t="shared" si="6"/>
        <v>2.1220112975060106</v>
      </c>
      <c r="L34" s="4">
        <f t="shared" si="7"/>
        <v>2.1645568526204158</v>
      </c>
      <c r="M34" s="4">
        <f t="shared" si="8"/>
        <v>0.9803444501525107</v>
      </c>
      <c r="N34" s="4">
        <f t="shared" si="9"/>
        <v>2.2506802117172584</v>
      </c>
      <c r="O34" s="4">
        <f t="shared" si="10"/>
        <v>2.295489563219212</v>
      </c>
      <c r="P34" s="4">
        <f t="shared" si="11"/>
        <v>0.98047939218721047</v>
      </c>
      <c r="Q34" s="4">
        <f t="shared" si="12"/>
        <v>16.531826483399136</v>
      </c>
      <c r="R34" s="30">
        <f t="shared" si="13"/>
        <v>0.99991963487151792</v>
      </c>
      <c r="S34" s="29"/>
    </row>
    <row r="35" spans="1:19">
      <c r="B35" s="22">
        <v>4.5167673872650207</v>
      </c>
      <c r="C35" s="13">
        <v>27</v>
      </c>
      <c r="D35" s="4">
        <f t="shared" si="0"/>
        <v>1.1708100674901725</v>
      </c>
      <c r="E35" s="4">
        <f t="shared" si="1"/>
        <v>2.7396659042330723E-2</v>
      </c>
      <c r="F35" s="4">
        <f t="shared" si="2"/>
        <v>17.28406626110381</v>
      </c>
      <c r="G35" s="5">
        <v>0.98</v>
      </c>
      <c r="H35" s="4">
        <f t="shared" si="3"/>
        <v>0.13419821379364202</v>
      </c>
      <c r="I35" s="4">
        <f t="shared" si="4"/>
        <v>0.13657485302981057</v>
      </c>
      <c r="J35" s="4">
        <f t="shared" si="5"/>
        <v>0.98259826620022217</v>
      </c>
      <c r="K35" s="4">
        <f t="shared" si="6"/>
        <v>2.3139231502140061</v>
      </c>
      <c r="L35" s="4">
        <f t="shared" si="7"/>
        <v>2.3603852737510236</v>
      </c>
      <c r="M35" s="4">
        <f t="shared" si="8"/>
        <v>0.98031587298323464</v>
      </c>
      <c r="N35" s="4">
        <f t="shared" si="9"/>
        <v>2.448121364007648</v>
      </c>
      <c r="O35" s="4">
        <f t="shared" si="10"/>
        <v>2.4969601267808339</v>
      </c>
      <c r="P35" s="4">
        <f t="shared" si="11"/>
        <v>0.98044071178815717</v>
      </c>
      <c r="Q35" s="4">
        <f t="shared" si="12"/>
        <v>17.282722414761199</v>
      </c>
      <c r="R35" s="30">
        <f t="shared" si="13"/>
        <v>0.99992224941039276</v>
      </c>
      <c r="S35" s="29"/>
    </row>
    <row r="36" spans="1:19">
      <c r="B36" s="22">
        <v>4.8131054739846926</v>
      </c>
      <c r="C36" s="13">
        <v>28</v>
      </c>
      <c r="D36" s="4">
        <f t="shared" si="0"/>
        <v>1.1785127653026077</v>
      </c>
      <c r="E36" s="4">
        <f t="shared" si="1"/>
        <v>2.6245538914501706E-2</v>
      </c>
      <c r="F36" s="4">
        <f t="shared" si="2"/>
        <v>18.043245044032975</v>
      </c>
      <c r="G36" s="5">
        <v>0.98</v>
      </c>
      <c r="H36" s="4">
        <f t="shared" si="3"/>
        <v>0.13976377185521066</v>
      </c>
      <c r="I36" s="4">
        <f t="shared" si="4"/>
        <v>0.14225399390896223</v>
      </c>
      <c r="J36" s="4">
        <f t="shared" si="5"/>
        <v>0.98249453681177323</v>
      </c>
      <c r="K36" s="4">
        <f t="shared" si="6"/>
        <v>2.5159452981975678</v>
      </c>
      <c r="L36" s="4">
        <f t="shared" si="7"/>
        <v>2.5665303227138416</v>
      </c>
      <c r="M36" s="4">
        <f t="shared" si="8"/>
        <v>0.98029050190110933</v>
      </c>
      <c r="N36" s="4">
        <f t="shared" si="9"/>
        <v>2.6557090700527786</v>
      </c>
      <c r="O36" s="4">
        <f t="shared" si="10"/>
        <v>2.7087843166228036</v>
      </c>
      <c r="P36" s="4">
        <f t="shared" si="11"/>
        <v>0.98040624857271874</v>
      </c>
      <c r="Q36" s="4">
        <f t="shared" si="12"/>
        <v>18.041885870398371</v>
      </c>
      <c r="R36" s="30">
        <f t="shared" si="13"/>
        <v>0.99992467133094476</v>
      </c>
      <c r="S36" s="29"/>
    </row>
    <row r="37" spans="1:19">
      <c r="B37" s="22">
        <v>5.1094435607043662</v>
      </c>
      <c r="C37" s="13">
        <v>29</v>
      </c>
      <c r="D37" s="4">
        <f t="shared" si="0"/>
        <v>1.1863174856026251</v>
      </c>
      <c r="E37" s="4">
        <f t="shared" si="1"/>
        <v>2.517380638169537E-2</v>
      </c>
      <c r="F37" s="4">
        <f t="shared" si="2"/>
        <v>18.810839646672797</v>
      </c>
      <c r="G37" s="5">
        <v>0.98</v>
      </c>
      <c r="H37" s="4">
        <f t="shared" si="3"/>
        <v>0.14536606707128416</v>
      </c>
      <c r="I37" s="4">
        <f t="shared" si="4"/>
        <v>0.14797062168046582</v>
      </c>
      <c r="J37" s="4">
        <f t="shared" si="5"/>
        <v>0.9823981640436299</v>
      </c>
      <c r="K37" s="4">
        <f t="shared" si="6"/>
        <v>2.7283288409609785</v>
      </c>
      <c r="L37" s="4">
        <f t="shared" si="7"/>
        <v>2.7832482234928322</v>
      </c>
      <c r="M37" s="4">
        <f t="shared" si="8"/>
        <v>0.9802678819415781</v>
      </c>
      <c r="N37" s="4">
        <f t="shared" si="9"/>
        <v>2.8736949080322627</v>
      </c>
      <c r="O37" s="4">
        <f t="shared" si="10"/>
        <v>2.9312188451732974</v>
      </c>
      <c r="P37" s="4">
        <f t="shared" si="11"/>
        <v>0.98037542054024496</v>
      </c>
      <c r="Q37" s="4">
        <f t="shared" si="12"/>
        <v>18.809464959220751</v>
      </c>
      <c r="R37" s="30">
        <f t="shared" si="13"/>
        <v>0.99992692046299547</v>
      </c>
      <c r="S37" s="29"/>
    </row>
    <row r="38" spans="1:19">
      <c r="B38" s="22">
        <v>5.4057816474240381</v>
      </c>
      <c r="C38" s="13">
        <v>30</v>
      </c>
      <c r="D38" s="4">
        <f t="shared" si="0"/>
        <v>1.1942262688399758</v>
      </c>
      <c r="E38" s="4">
        <f t="shared" si="1"/>
        <v>2.4173522684409466E-2</v>
      </c>
      <c r="F38" s="4">
        <f t="shared" si="2"/>
        <v>19.587001870544363</v>
      </c>
      <c r="G38" s="5">
        <v>0.98</v>
      </c>
      <c r="H38" s="4">
        <f t="shared" si="3"/>
        <v>0.15100558765931038</v>
      </c>
      <c r="I38" s="4">
        <f t="shared" si="4"/>
        <v>0.15372523452539053</v>
      </c>
      <c r="J38" s="4">
        <f t="shared" si="5"/>
        <v>0.98230839019711536</v>
      </c>
      <c r="K38" s="4">
        <f t="shared" si="6"/>
        <v>2.9513322437647633</v>
      </c>
      <c r="L38" s="4">
        <f t="shared" si="7"/>
        <v>3.0108027161497555</v>
      </c>
      <c r="M38" s="4">
        <f t="shared" si="8"/>
        <v>0.98024763560030148</v>
      </c>
      <c r="N38" s="4">
        <f t="shared" si="9"/>
        <v>3.1023378314240739</v>
      </c>
      <c r="O38" s="4">
        <f t="shared" si="10"/>
        <v>3.1645279506751454</v>
      </c>
      <c r="P38" s="4">
        <f t="shared" si="11"/>
        <v>0.98034774215288467</v>
      </c>
      <c r="Q38" s="4">
        <f t="shared" si="12"/>
        <v>19.585611467403332</v>
      </c>
      <c r="R38" s="30">
        <f t="shared" si="13"/>
        <v>0.99992901398844902</v>
      </c>
      <c r="S38" s="29"/>
    </row>
    <row r="39" spans="1:19">
      <c r="B39" s="22">
        <v>5.7021197341437118</v>
      </c>
      <c r="C39" s="13">
        <v>31</v>
      </c>
      <c r="D39" s="4">
        <f t="shared" si="0"/>
        <v>1.2022412102415865</v>
      </c>
      <c r="E39" s="4">
        <f t="shared" si="1"/>
        <v>2.3237773419206516E-2</v>
      </c>
      <c r="F39" s="4">
        <f t="shared" si="2"/>
        <v>20.37188731014923</v>
      </c>
      <c r="G39" s="5">
        <v>0.98</v>
      </c>
      <c r="H39" s="4">
        <f t="shared" si="3"/>
        <v>0.15668283163417712</v>
      </c>
      <c r="I39" s="4">
        <f t="shared" si="4"/>
        <v>0.15951834062219333</v>
      </c>
      <c r="J39" s="4">
        <f t="shared" si="5"/>
        <v>0.98222455814825771</v>
      </c>
      <c r="K39" s="4">
        <f t="shared" si="6"/>
        <v>3.1852215982840382</v>
      </c>
      <c r="L39" s="4">
        <f t="shared" si="7"/>
        <v>3.2494653228020769</v>
      </c>
      <c r="M39" s="4">
        <f t="shared" si="8"/>
        <v>0.98022944757488895</v>
      </c>
      <c r="N39" s="4">
        <f t="shared" si="9"/>
        <v>3.3419044299182157</v>
      </c>
      <c r="O39" s="4">
        <f t="shared" si="10"/>
        <v>3.4089836634242694</v>
      </c>
      <c r="P39" s="4">
        <f t="shared" si="11"/>
        <v>0.98032280581870734</v>
      </c>
      <c r="Q39" s="4">
        <f t="shared" si="12"/>
        <v>20.370480974963126</v>
      </c>
      <c r="R39" s="30">
        <f t="shared" si="13"/>
        <v>0.99993096686798366</v>
      </c>
      <c r="S39" s="29"/>
    </row>
    <row r="40" spans="1:19">
      <c r="B40" s="22">
        <v>5.9984578208633836</v>
      </c>
      <c r="C40" s="13">
        <v>32</v>
      </c>
      <c r="D40" s="4">
        <f t="shared" si="0"/>
        <v>1.2103644616621376</v>
      </c>
      <c r="E40" s="4">
        <f t="shared" si="1"/>
        <v>2.2360508483078755E-2</v>
      </c>
      <c r="F40" s="4">
        <f t="shared" si="2"/>
        <v>21.165655474306647</v>
      </c>
      <c r="G40" s="5">
        <v>0.98</v>
      </c>
      <c r="H40" s="4">
        <f t="shared" si="3"/>
        <v>0.1623983070721304</v>
      </c>
      <c r="I40" s="4">
        <f t="shared" si="4"/>
        <v>0.16535045841602322</v>
      </c>
      <c r="J40" s="4">
        <f t="shared" si="5"/>
        <v>0.982146095195786</v>
      </c>
      <c r="K40" s="4">
        <f t="shared" si="6"/>
        <v>3.430270894198499</v>
      </c>
      <c r="L40" s="4">
        <f t="shared" si="7"/>
        <v>3.4995156247556083</v>
      </c>
      <c r="M40" s="4">
        <f t="shared" si="8"/>
        <v>0.98021305289587179</v>
      </c>
      <c r="N40" s="4">
        <f t="shared" si="9"/>
        <v>3.5926692012706294</v>
      </c>
      <c r="O40" s="4">
        <f t="shared" si="10"/>
        <v>3.6648660831716304</v>
      </c>
      <c r="P40" s="4">
        <f t="shared" si="11"/>
        <v>0.98030026738698162</v>
      </c>
      <c r="Q40" s="4">
        <f t="shared" si="12"/>
        <v>21.164232976910146</v>
      </c>
      <c r="R40" s="30">
        <f t="shared" si="13"/>
        <v>0.99993279218788067</v>
      </c>
      <c r="S40" s="29"/>
    </row>
    <row r="41" spans="1:19">
      <c r="B41" s="22">
        <v>6.2947959075830555</v>
      </c>
      <c r="C41" s="13">
        <v>33</v>
      </c>
      <c r="D41" s="4">
        <f t="shared" si="0"/>
        <v>1.2185982335101795</v>
      </c>
      <c r="E41" s="4">
        <f t="shared" si="1"/>
        <v>2.1536411118837522E-2</v>
      </c>
      <c r="F41" s="4">
        <f t="shared" si="2"/>
        <v>21.968469912231843</v>
      </c>
      <c r="G41" s="5">
        <v>0.98</v>
      </c>
      <c r="H41" s="4">
        <f t="shared" si="3"/>
        <v>0.16815253238364106</v>
      </c>
      <c r="I41" s="4">
        <f t="shared" si="4"/>
        <v>0.17122211689715652</v>
      </c>
      <c r="J41" s="4">
        <f t="shared" si="5"/>
        <v>0.98207249992499979</v>
      </c>
      <c r="K41" s="4">
        <f t="shared" si="6"/>
        <v>3.6867623022471214</v>
      </c>
      <c r="L41" s="4">
        <f t="shared" si="7"/>
        <v>3.7612415513358353</v>
      </c>
      <c r="M41" s="4">
        <f t="shared" si="8"/>
        <v>0.98019822761389475</v>
      </c>
      <c r="N41" s="4">
        <f t="shared" si="9"/>
        <v>3.8549148346307627</v>
      </c>
      <c r="O41" s="4">
        <f t="shared" si="10"/>
        <v>3.932463668232991</v>
      </c>
      <c r="P41" s="4">
        <f t="shared" si="11"/>
        <v>0.98027983469277058</v>
      </c>
      <c r="Q41" s="4">
        <f t="shared" si="12"/>
        <v>21.96703100917156</v>
      </c>
      <c r="R41" s="30">
        <f t="shared" si="13"/>
        <v>0.99993450144384055</v>
      </c>
      <c r="S41" s="29"/>
    </row>
    <row r="42" spans="1:19">
      <c r="A42" s="1" t="s">
        <v>4</v>
      </c>
      <c r="B42" s="28">
        <v>6.58</v>
      </c>
      <c r="C42" s="28">
        <v>33.962428068474161</v>
      </c>
      <c r="D42" s="4">
        <f t="shared" si="0"/>
        <v>1.2266291335628943</v>
      </c>
      <c r="E42" s="4">
        <f t="shared" si="1"/>
        <v>2.0789105836280228E-2</v>
      </c>
      <c r="F42" s="4">
        <f t="shared" si="2"/>
        <v>22.749820256492725</v>
      </c>
      <c r="G42" s="5">
        <v>0.95</v>
      </c>
      <c r="H42" s="4">
        <f t="shared" si="3"/>
        <v>0.17364259066543969</v>
      </c>
      <c r="I42" s="4">
        <f t="shared" si="4"/>
        <v>0.1769110060371879</v>
      </c>
      <c r="J42" s="4">
        <f t="shared" si="5"/>
        <v>0.98152508741564015</v>
      </c>
      <c r="K42" s="4">
        <f t="shared" si="6"/>
        <v>3.9406876088663005</v>
      </c>
      <c r="L42" s="4">
        <f t="shared" si="7"/>
        <v>4.0244369457483131</v>
      </c>
      <c r="M42" s="4">
        <f t="shared" si="8"/>
        <v>0.97918980021031488</v>
      </c>
      <c r="N42" s="4">
        <f t="shared" si="9"/>
        <v>4.1143301995317403</v>
      </c>
      <c r="O42" s="4">
        <f t="shared" si="10"/>
        <v>4.2013479517855004</v>
      </c>
      <c r="P42" s="4">
        <f t="shared" si="11"/>
        <v>0.9792881348432998</v>
      </c>
      <c r="Q42" s="4">
        <f t="shared" si="12"/>
        <v>22.748369566686819</v>
      </c>
      <c r="R42" s="30">
        <f t="shared" si="13"/>
        <v>0.99993623291131306</v>
      </c>
      <c r="S42" s="29"/>
    </row>
    <row r="43" spans="1:19">
      <c r="B43" s="22">
        <v>6.5867799113044523</v>
      </c>
      <c r="C43" s="13">
        <v>34</v>
      </c>
      <c r="D43" s="4">
        <f t="shared" si="0"/>
        <v>1.2269447967533997</v>
      </c>
      <c r="E43" s="4">
        <f t="shared" si="1"/>
        <v>2.0760790070139895E-2</v>
      </c>
      <c r="F43" s="4">
        <f t="shared" si="2"/>
        <v>22.780498344573768</v>
      </c>
      <c r="G43" s="5">
        <v>0.95</v>
      </c>
      <c r="H43" s="4">
        <f t="shared" si="3"/>
        <v>0.17385429327848156</v>
      </c>
      <c r="I43" s="4">
        <f t="shared" si="4"/>
        <v>0.17713385089302144</v>
      </c>
      <c r="J43" s="4">
        <f t="shared" si="5"/>
        <v>0.98148542699204033</v>
      </c>
      <c r="K43" s="4">
        <f t="shared" si="6"/>
        <v>3.9506661937705903</v>
      </c>
      <c r="L43" s="4">
        <f t="shared" si="7"/>
        <v>4.0349407193317761</v>
      </c>
      <c r="M43" s="4">
        <f t="shared" si="8"/>
        <v>0.97911381320736168</v>
      </c>
      <c r="N43" s="4">
        <f t="shared" si="9"/>
        <v>4.1245204870490717</v>
      </c>
      <c r="O43" s="4">
        <f t="shared" si="10"/>
        <v>4.2120745702247966</v>
      </c>
      <c r="P43" s="4">
        <f t="shared" si="11"/>
        <v>0.97921354864069932</v>
      </c>
      <c r="Q43" s="4">
        <f t="shared" si="12"/>
        <v>22.779049283858487</v>
      </c>
      <c r="R43" s="30">
        <f t="shared" si="13"/>
        <v>0.99993639029781689</v>
      </c>
      <c r="S43" s="29"/>
    </row>
    <row r="44" spans="1:19">
      <c r="B44" s="22">
        <v>6.7672314087151948</v>
      </c>
      <c r="C44" s="13">
        <v>35</v>
      </c>
      <c r="D44" s="4">
        <f t="shared" si="0"/>
        <v>1.2354064850068716</v>
      </c>
      <c r="E44" s="4">
        <f t="shared" si="1"/>
        <v>2.0029490224224983E-2</v>
      </c>
      <c r="F44" s="4">
        <f t="shared" si="2"/>
        <v>23.601912799643017</v>
      </c>
      <c r="G44" s="5">
        <v>0.95</v>
      </c>
      <c r="H44" s="4">
        <f t="shared" si="3"/>
        <v>0.1795090452123102</v>
      </c>
      <c r="I44" s="4">
        <f t="shared" si="4"/>
        <v>0.18308622134968316</v>
      </c>
      <c r="J44" s="4">
        <f t="shared" si="5"/>
        <v>0.98046179493463481</v>
      </c>
      <c r="K44" s="4">
        <f t="shared" si="6"/>
        <v>4.2223432743443006</v>
      </c>
      <c r="L44" s="4">
        <f t="shared" si="7"/>
        <v>4.3209165936198923</v>
      </c>
      <c r="M44" s="4">
        <f t="shared" si="8"/>
        <v>0.97718694236747328</v>
      </c>
      <c r="N44" s="4">
        <f t="shared" si="9"/>
        <v>4.4018523195566104</v>
      </c>
      <c r="O44" s="4">
        <f t="shared" si="10"/>
        <v>4.5040028149695743</v>
      </c>
      <c r="P44" s="4">
        <f t="shared" si="11"/>
        <v>0.97732006403871352</v>
      </c>
      <c r="Q44" s="4">
        <f t="shared" si="12"/>
        <v>23.600446618903195</v>
      </c>
      <c r="R44" s="30">
        <f t="shared" si="13"/>
        <v>0.99993787873244566</v>
      </c>
      <c r="S44" s="29"/>
    </row>
    <row r="45" spans="1:19">
      <c r="B45" s="22">
        <v>6.9476829061259373</v>
      </c>
      <c r="C45" s="13">
        <v>36</v>
      </c>
      <c r="D45" s="4">
        <f t="shared" si="0"/>
        <v>1.2439856967083083</v>
      </c>
      <c r="E45" s="4">
        <f t="shared" si="1"/>
        <v>1.9338818147527571E-2</v>
      </c>
      <c r="F45" s="4">
        <f t="shared" si="2"/>
        <v>24.432889755073955</v>
      </c>
      <c r="G45" s="5">
        <v>0.95</v>
      </c>
      <c r="H45" s="4">
        <f t="shared" si="3"/>
        <v>0.18520293131139301</v>
      </c>
      <c r="I45" s="4">
        <f t="shared" si="4"/>
        <v>0.18907978566450717</v>
      </c>
      <c r="J45" s="4">
        <f t="shared" si="5"/>
        <v>0.97949619871056426</v>
      </c>
      <c r="K45" s="4">
        <f t="shared" si="6"/>
        <v>4.5059833028761709</v>
      </c>
      <c r="L45" s="4">
        <f t="shared" si="7"/>
        <v>4.6194850447060718</v>
      </c>
      <c r="M45" s="4">
        <f t="shared" si="8"/>
        <v>0.97542978476356934</v>
      </c>
      <c r="N45" s="4">
        <f t="shared" si="9"/>
        <v>4.6911862341875636</v>
      </c>
      <c r="O45" s="4">
        <f t="shared" si="10"/>
        <v>4.8085648303705781</v>
      </c>
      <c r="P45" s="4">
        <f t="shared" si="11"/>
        <v>0.97558968209357211</v>
      </c>
      <c r="Q45" s="4">
        <f t="shared" si="12"/>
        <v>24.431406183750564</v>
      </c>
      <c r="R45" s="30">
        <f t="shared" si="13"/>
        <v>0.99993927974389185</v>
      </c>
      <c r="S45" s="29"/>
    </row>
    <row r="46" spans="1:19">
      <c r="A46" s="1" t="s">
        <v>5</v>
      </c>
      <c r="B46" s="28">
        <v>7.01</v>
      </c>
      <c r="C46" s="28">
        <v>36.345339854577198</v>
      </c>
      <c r="D46" s="4">
        <f t="shared" si="0"/>
        <v>1.2469761868125795</v>
      </c>
      <c r="E46" s="4">
        <f t="shared" si="1"/>
        <v>1.9109130356964755E-2</v>
      </c>
      <c r="F46" s="4">
        <f t="shared" si="2"/>
        <v>24.72211332708909</v>
      </c>
      <c r="G46" s="5">
        <v>0.95</v>
      </c>
      <c r="H46" s="4">
        <f t="shared" si="3"/>
        <v>0.18717843266536158</v>
      </c>
      <c r="I46" s="4">
        <f t="shared" si="4"/>
        <v>0.19115926077394779</v>
      </c>
      <c r="J46" s="4">
        <f t="shared" si="5"/>
        <v>0.97917533216821928</v>
      </c>
      <c r="K46" s="4">
        <f t="shared" si="6"/>
        <v>4.6067731124116964</v>
      </c>
      <c r="L46" s="4">
        <f t="shared" si="7"/>
        <v>4.7255795810592565</v>
      </c>
      <c r="M46" s="4">
        <f t="shared" si="8"/>
        <v>0.9748588577105437</v>
      </c>
      <c r="N46" s="4">
        <f t="shared" si="9"/>
        <v>4.793951545077058</v>
      </c>
      <c r="O46" s="4">
        <f t="shared" si="10"/>
        <v>4.9167388418332036</v>
      </c>
      <c r="P46" s="4">
        <f t="shared" si="11"/>
        <v>0.97502667912490459</v>
      </c>
      <c r="Q46" s="4">
        <f t="shared" si="12"/>
        <v>24.720641636333863</v>
      </c>
      <c r="R46" s="30">
        <f t="shared" si="13"/>
        <v>0.99994047067353198</v>
      </c>
      <c r="S46" s="29"/>
    </row>
    <row r="47" spans="1:19">
      <c r="B47" s="22">
        <v>7.1290511217978176</v>
      </c>
      <c r="C47" s="13">
        <v>37</v>
      </c>
      <c r="D47" s="4">
        <f t="shared" si="0"/>
        <v>1.2526848973845901</v>
      </c>
      <c r="E47" s="4">
        <f t="shared" si="1"/>
        <v>1.8685479696597587E-2</v>
      </c>
      <c r="F47" s="4">
        <f t="shared" si="2"/>
        <v>25.273610285176495</v>
      </c>
      <c r="G47" s="5">
        <v>0.95</v>
      </c>
      <c r="H47" s="4">
        <f t="shared" si="3"/>
        <v>0.1909364655791293</v>
      </c>
      <c r="I47" s="4">
        <f t="shared" si="4"/>
        <v>0.19511508489370327</v>
      </c>
      <c r="J47" s="4">
        <f t="shared" si="5"/>
        <v>0.97858382237923613</v>
      </c>
      <c r="K47" s="4">
        <f t="shared" si="6"/>
        <v>4.8019010550898082</v>
      </c>
      <c r="L47" s="4">
        <f t="shared" si="7"/>
        <v>4.930977415457269</v>
      </c>
      <c r="M47" s="4">
        <f t="shared" si="8"/>
        <v>0.97382337222579007</v>
      </c>
      <c r="N47" s="4">
        <f t="shared" si="9"/>
        <v>4.9928375206689379</v>
      </c>
      <c r="O47" s="4">
        <f t="shared" si="10"/>
        <v>5.1260925003509721</v>
      </c>
      <c r="P47" s="4">
        <f t="shared" si="11"/>
        <v>0.97400456982137751</v>
      </c>
      <c r="Q47" s="4">
        <f t="shared" si="12"/>
        <v>25.272148579099436</v>
      </c>
      <c r="R47" s="30">
        <f t="shared" si="13"/>
        <v>0.99994216472990738</v>
      </c>
      <c r="S47" s="29"/>
    </row>
    <row r="48" spans="1:19">
      <c r="B48" s="22">
        <v>7.3109029156334273</v>
      </c>
      <c r="C48" s="13">
        <v>38</v>
      </c>
      <c r="D48" s="4">
        <f t="shared" si="0"/>
        <v>1.2615066220140589</v>
      </c>
      <c r="E48" s="4">
        <f t="shared" si="1"/>
        <v>1.8066527479927073E-2</v>
      </c>
      <c r="F48" s="4">
        <f t="shared" si="2"/>
        <v>26.12426021424919</v>
      </c>
      <c r="G48" s="5">
        <v>0.95</v>
      </c>
      <c r="H48" s="4">
        <f t="shared" si="3"/>
        <v>0.19671026782320689</v>
      </c>
      <c r="I48" s="4">
        <f t="shared" si="4"/>
        <v>0.20119277146641651</v>
      </c>
      <c r="J48" s="4">
        <f t="shared" si="5"/>
        <v>0.97772035441165017</v>
      </c>
      <c r="K48" s="4">
        <f t="shared" si="6"/>
        <v>5.1104011927705582</v>
      </c>
      <c r="L48" s="4">
        <f t="shared" si="7"/>
        <v>5.2557144024896374</v>
      </c>
      <c r="M48" s="4">
        <f t="shared" si="8"/>
        <v>0.97235138772946939</v>
      </c>
      <c r="N48" s="4">
        <f t="shared" si="9"/>
        <v>5.3071114605937657</v>
      </c>
      <c r="O48" s="4">
        <f t="shared" si="10"/>
        <v>5.4569071739560533</v>
      </c>
      <c r="P48" s="4">
        <f t="shared" si="11"/>
        <v>0.97254933818973299</v>
      </c>
      <c r="Q48" s="4">
        <f t="shared" si="12"/>
        <v>26.122779482497123</v>
      </c>
      <c r="R48" s="30">
        <f t="shared" si="13"/>
        <v>0.99994331966762218</v>
      </c>
      <c r="S48" s="29"/>
    </row>
    <row r="49" spans="1:19">
      <c r="B49" s="22">
        <v>7.4927547094690361</v>
      </c>
      <c r="C49" s="13">
        <v>39</v>
      </c>
      <c r="D49" s="4">
        <f t="shared" si="0"/>
        <v>1.2704534774893359</v>
      </c>
      <c r="E49" s="4">
        <f t="shared" si="1"/>
        <v>1.7479316402572997E-2</v>
      </c>
      <c r="F49" s="4">
        <f t="shared" si="2"/>
        <v>26.985030276138172</v>
      </c>
      <c r="G49" s="5">
        <v>0.95</v>
      </c>
      <c r="H49" s="4">
        <f t="shared" si="3"/>
        <v>0.20252487533883654</v>
      </c>
      <c r="I49" s="4">
        <f t="shared" si="4"/>
        <v>0.20731341095655298</v>
      </c>
      <c r="J49" s="4">
        <f t="shared" si="5"/>
        <v>0.97690194958627163</v>
      </c>
      <c r="K49" s="4">
        <f t="shared" si="6"/>
        <v>5.4318178242631836</v>
      </c>
      <c r="L49" s="4">
        <f t="shared" si="7"/>
        <v>5.5940476987976639</v>
      </c>
      <c r="M49" s="4">
        <f t="shared" si="8"/>
        <v>0.97099955465711374</v>
      </c>
      <c r="N49" s="4">
        <f t="shared" si="9"/>
        <v>5.6343426996020209</v>
      </c>
      <c r="O49" s="4">
        <f t="shared" si="10"/>
        <v>5.8013611097542164</v>
      </c>
      <c r="P49" s="4">
        <f t="shared" si="11"/>
        <v>0.97121047854246201</v>
      </c>
      <c r="Q49" s="4">
        <f t="shared" si="12"/>
        <v>26.983530264571346</v>
      </c>
      <c r="R49" s="30">
        <f t="shared" si="13"/>
        <v>0.99994441319681782</v>
      </c>
      <c r="S49" s="29"/>
    </row>
    <row r="50" spans="1:19">
      <c r="B50" s="22">
        <v>7.6746065033046458</v>
      </c>
      <c r="C50" s="13">
        <v>40</v>
      </c>
      <c r="D50" s="4">
        <f t="shared" si="0"/>
        <v>1.2795281451856884</v>
      </c>
      <c r="E50" s="4">
        <f t="shared" si="1"/>
        <v>1.6921465879086627E-2</v>
      </c>
      <c r="F50" s="4">
        <f t="shared" si="2"/>
        <v>27.856116280343464</v>
      </c>
      <c r="G50" s="5">
        <v>0.95</v>
      </c>
      <c r="H50" s="4">
        <f t="shared" si="3"/>
        <v>0.20838086900588995</v>
      </c>
      <c r="I50" s="4">
        <f t="shared" si="4"/>
        <v>0.21347761481660921</v>
      </c>
      <c r="J50" s="4">
        <f t="shared" si="5"/>
        <v>0.97612515103704112</v>
      </c>
      <c r="K50" s="4">
        <f t="shared" si="6"/>
        <v>5.7664887359017563</v>
      </c>
      <c r="L50" s="4">
        <f t="shared" si="7"/>
        <v>5.9463328689435295</v>
      </c>
      <c r="M50" s="4">
        <f t="shared" si="8"/>
        <v>0.96975545483148751</v>
      </c>
      <c r="N50" s="4">
        <f t="shared" si="9"/>
        <v>5.9748696049076466</v>
      </c>
      <c r="O50" s="4">
        <f t="shared" si="10"/>
        <v>6.159810483760138</v>
      </c>
      <c r="P50" s="4">
        <f t="shared" si="11"/>
        <v>0.96997620635568682</v>
      </c>
      <c r="Q50" s="4">
        <f t="shared" si="12"/>
        <v>27.854596717561257</v>
      </c>
      <c r="R50" s="30">
        <f t="shared" si="13"/>
        <v>0.99994544958217024</v>
      </c>
      <c r="S50" s="29"/>
    </row>
    <row r="51" spans="1:19">
      <c r="B51" s="22">
        <v>7.8564582971402555</v>
      </c>
      <c r="C51" s="13">
        <v>41</v>
      </c>
      <c r="D51" s="4">
        <f t="shared" si="0"/>
        <v>1.2887333836402617</v>
      </c>
      <c r="E51" s="4">
        <f t="shared" si="1"/>
        <v>1.6390827576258125E-2</v>
      </c>
      <c r="F51" s="4">
        <f t="shared" si="2"/>
        <v>28.737719284990519</v>
      </c>
      <c r="G51" s="5">
        <v>0.95</v>
      </c>
      <c r="H51" s="4">
        <f t="shared" si="3"/>
        <v>0.21427884219691415</v>
      </c>
      <c r="I51" s="4">
        <f t="shared" si="4"/>
        <v>0.21968600764926624</v>
      </c>
      <c r="J51" s="4">
        <f t="shared" si="5"/>
        <v>0.97538684638948536</v>
      </c>
      <c r="K51" s="4">
        <f t="shared" si="6"/>
        <v>6.1147623122504413</v>
      </c>
      <c r="L51" s="4">
        <f t="shared" si="7"/>
        <v>6.3129366335210921</v>
      </c>
      <c r="M51" s="4">
        <f t="shared" si="8"/>
        <v>0.96860821947453679</v>
      </c>
      <c r="N51" s="4">
        <f t="shared" si="9"/>
        <v>6.3290411544473555</v>
      </c>
      <c r="O51" s="4">
        <f t="shared" si="10"/>
        <v>6.5326226411703576</v>
      </c>
      <c r="P51" s="4">
        <f t="shared" si="11"/>
        <v>0.96883617837651048</v>
      </c>
      <c r="Q51" s="4">
        <f t="shared" si="12"/>
        <v>28.736179882698039</v>
      </c>
      <c r="R51" s="30">
        <f t="shared" si="13"/>
        <v>0.99994643269087524</v>
      </c>
      <c r="S51" s="29"/>
    </row>
    <row r="52" spans="1:19">
      <c r="B52" s="22">
        <v>8.038310090975866</v>
      </c>
      <c r="C52" s="13">
        <v>42</v>
      </c>
      <c r="D52" s="4">
        <f t="shared" si="0"/>
        <v>1.2980720313477998</v>
      </c>
      <c r="E52" s="4">
        <f t="shared" si="1"/>
        <v>1.5885457764040507E-2</v>
      </c>
      <c r="F52" s="4">
        <f t="shared" si="2"/>
        <v>29.630045777003296</v>
      </c>
      <c r="G52" s="5">
        <v>0.95</v>
      </c>
      <c r="H52" s="4">
        <f t="shared" si="3"/>
        <v>0.22021940113795402</v>
      </c>
      <c r="I52" s="4">
        <f t="shared" si="4"/>
        <v>0.22593922758720295</v>
      </c>
      <c r="J52" s="4">
        <f t="shared" si="5"/>
        <v>0.97468422588529335</v>
      </c>
      <c r="K52" s="4">
        <f t="shared" si="6"/>
        <v>6.4769979391790917</v>
      </c>
      <c r="L52" s="4">
        <f t="shared" si="7"/>
        <v>6.6942372934459868</v>
      </c>
      <c r="M52" s="4">
        <f t="shared" si="8"/>
        <v>0.96754830390019431</v>
      </c>
      <c r="N52" s="4">
        <f t="shared" si="9"/>
        <v>6.6972173403170459</v>
      </c>
      <c r="O52" s="4">
        <f t="shared" si="10"/>
        <v>6.9201765210331896</v>
      </c>
      <c r="P52" s="4">
        <f t="shared" si="11"/>
        <v>0.96778128707577304</v>
      </c>
      <c r="Q52" s="4">
        <f t="shared" si="12"/>
        <v>29.628486230273118</v>
      </c>
      <c r="R52" s="30">
        <f t="shared" si="13"/>
        <v>0.99994736603709911</v>
      </c>
      <c r="S52" s="29"/>
    </row>
    <row r="53" spans="1:19">
      <c r="B53" s="22">
        <v>8.2201618848114748</v>
      </c>
      <c r="C53" s="13">
        <v>43</v>
      </c>
      <c r="D53" s="4">
        <f t="shared" si="0"/>
        <v>1.3075470096788058</v>
      </c>
      <c r="E53" s="4">
        <f t="shared" si="1"/>
        <v>1.5403593524484168E-2</v>
      </c>
      <c r="F53" s="4">
        <f t="shared" si="2"/>
        <v>30.533307859833112</v>
      </c>
      <c r="G53" s="5">
        <v>0.95</v>
      </c>
      <c r="H53" s="4">
        <f t="shared" si="3"/>
        <v>0.22620316528249676</v>
      </c>
      <c r="I53" s="4">
        <f t="shared" si="4"/>
        <v>0.23223792668672161</v>
      </c>
      <c r="J53" s="4">
        <f t="shared" si="5"/>
        <v>0.97401474647004804</v>
      </c>
      <c r="K53" s="4">
        <f t="shared" si="6"/>
        <v>6.853566425148915</v>
      </c>
      <c r="L53" s="4">
        <f t="shared" si="7"/>
        <v>7.0906251734142218</v>
      </c>
      <c r="M53" s="4">
        <f t="shared" si="8"/>
        <v>0.96656729943162967</v>
      </c>
      <c r="N53" s="4">
        <f t="shared" si="9"/>
        <v>7.079769590431412</v>
      </c>
      <c r="O53" s="4">
        <f t="shared" si="10"/>
        <v>7.3228631001009434</v>
      </c>
      <c r="P53" s="4">
        <f t="shared" si="11"/>
        <v>0.96680348842433217</v>
      </c>
      <c r="Q53" s="4">
        <f t="shared" si="12"/>
        <v>30.531727847274283</v>
      </c>
      <c r="R53" s="30">
        <f t="shared" si="13"/>
        <v>0.99994825282062194</v>
      </c>
      <c r="S53" s="29"/>
    </row>
    <row r="54" spans="1:19">
      <c r="B54" s="22">
        <v>8.4020136786470836</v>
      </c>
      <c r="C54" s="13">
        <v>44</v>
      </c>
      <c r="D54" s="4">
        <f t="shared" si="0"/>
        <v>1.3171613259264439</v>
      </c>
      <c r="E54" s="4">
        <f t="shared" si="1"/>
        <v>1.4943632204907671E-2</v>
      </c>
      <c r="F54" s="4">
        <f t="shared" si="2"/>
        <v>31.447723449118676</v>
      </c>
      <c r="G54" s="5">
        <v>0.95</v>
      </c>
      <c r="H54" s="4">
        <f t="shared" si="3"/>
        <v>0.2322307676991143</v>
      </c>
      <c r="I54" s="4">
        <f t="shared" si="4"/>
        <v>0.2385827713357927</v>
      </c>
      <c r="J54" s="4">
        <f t="shared" si="5"/>
        <v>0.97337610087637771</v>
      </c>
      <c r="K54" s="4">
        <f t="shared" si="6"/>
        <v>7.2448504416659416</v>
      </c>
      <c r="L54" s="4">
        <f t="shared" si="7"/>
        <v>7.5025030855374073</v>
      </c>
      <c r="M54" s="4">
        <f t="shared" si="8"/>
        <v>0.96565777568713784</v>
      </c>
      <c r="N54" s="4">
        <f t="shared" si="9"/>
        <v>7.477081209365056</v>
      </c>
      <c r="O54" s="4">
        <f t="shared" si="10"/>
        <v>7.7410858568731999</v>
      </c>
      <c r="P54" s="4">
        <f t="shared" si="11"/>
        <v>0.96589565696733126</v>
      </c>
      <c r="Q54" s="4">
        <f t="shared" si="12"/>
        <v>31.446122632962584</v>
      </c>
      <c r="R54" s="30">
        <f t="shared" si="13"/>
        <v>0.9999490959605174</v>
      </c>
      <c r="S54" s="29"/>
    </row>
    <row r="55" spans="1:19">
      <c r="B55" s="22">
        <v>8.5838654724826942</v>
      </c>
      <c r="C55" s="13">
        <v>45</v>
      </c>
      <c r="D55" s="4">
        <f t="shared" si="0"/>
        <v>1.326918076488862</v>
      </c>
      <c r="E55" s="4">
        <f t="shared" si="1"/>
        <v>1.4504113610645679E-2</v>
      </c>
      <c r="F55" s="4">
        <f t="shared" si="2"/>
        <v>32.373516476674794</v>
      </c>
      <c r="G55" s="5">
        <v>0.95</v>
      </c>
      <c r="H55" s="4">
        <f t="shared" si="3"/>
        <v>0.23830285547341259</v>
      </c>
      <c r="I55" s="4">
        <f t="shared" si="4"/>
        <v>0.24497444267715932</v>
      </c>
      <c r="J55" s="4">
        <f t="shared" si="5"/>
        <v>0.97276619091021299</v>
      </c>
      <c r="K55" s="4">
        <f t="shared" si="6"/>
        <v>7.6512449839178682</v>
      </c>
      <c r="L55" s="4">
        <f t="shared" si="7"/>
        <v>7.9302868142236456</v>
      </c>
      <c r="M55" s="4">
        <f t="shared" si="8"/>
        <v>0.96481314776594307</v>
      </c>
      <c r="N55" s="4">
        <f t="shared" si="9"/>
        <v>7.8895478393912812</v>
      </c>
      <c r="O55" s="4">
        <f t="shared" si="10"/>
        <v>8.1752612569008054</v>
      </c>
      <c r="P55" s="4">
        <f t="shared" si="11"/>
        <v>0.96505146336842129</v>
      </c>
      <c r="Q55" s="4">
        <f t="shared" si="12"/>
        <v>32.371894502785381</v>
      </c>
      <c r="R55" s="30">
        <f t="shared" si="13"/>
        <v>0.99994989812458024</v>
      </c>
      <c r="S55" s="29"/>
    </row>
    <row r="56" spans="1:19">
      <c r="B56" s="22">
        <v>8.7657172663183029</v>
      </c>
      <c r="C56" s="13">
        <v>46</v>
      </c>
      <c r="D56" s="4">
        <f t="shared" si="0"/>
        <v>1.3368204501940029</v>
      </c>
      <c r="E56" s="4">
        <f t="shared" si="1"/>
        <v>1.4083704520482035E-2</v>
      </c>
      <c r="F56" s="4">
        <f t="shared" si="2"/>
        <v>33.310917103227609</v>
      </c>
      <c r="G56" s="5">
        <v>0.95</v>
      </c>
      <c r="H56" s="4">
        <f t="shared" si="3"/>
        <v>0.24442009012492252</v>
      </c>
      <c r="I56" s="4">
        <f t="shared" si="4"/>
        <v>0.25141363704716979</v>
      </c>
      <c r="J56" s="4">
        <f t="shared" si="5"/>
        <v>0.97218310428827237</v>
      </c>
      <c r="K56" s="4">
        <f t="shared" si="6"/>
        <v>8.0731578526710734</v>
      </c>
      <c r="L56" s="4">
        <f t="shared" si="7"/>
        <v>8.3744056234375464</v>
      </c>
      <c r="M56" s="4">
        <f t="shared" si="8"/>
        <v>0.96402756394753952</v>
      </c>
      <c r="N56" s="4">
        <f t="shared" si="9"/>
        <v>8.3175779427959977</v>
      </c>
      <c r="O56" s="4">
        <f t="shared" si="10"/>
        <v>8.6258192604847164</v>
      </c>
      <c r="P56" s="4">
        <f t="shared" si="11"/>
        <v>0.96426527053484801</v>
      </c>
      <c r="Q56" s="4">
        <f t="shared" si="12"/>
        <v>33.309273601043188</v>
      </c>
      <c r="R56" s="30">
        <f t="shared" si="13"/>
        <v>0.99995066175514391</v>
      </c>
      <c r="S56" s="29"/>
    </row>
    <row r="57" spans="1:19">
      <c r="B57" s="22">
        <v>8.9475690601539117</v>
      </c>
      <c r="C57" s="13">
        <v>47</v>
      </c>
      <c r="D57" s="4">
        <f t="shared" si="0"/>
        <v>1.3468717317744088</v>
      </c>
      <c r="E57" s="4">
        <f t="shared" si="1"/>
        <v>1.3681185178835995E-2</v>
      </c>
      <c r="F57" s="4">
        <f t="shared" si="2"/>
        <v>34.26016194034213</v>
      </c>
      <c r="G57" s="5">
        <v>0.95</v>
      </c>
      <c r="H57" s="4">
        <f t="shared" si="3"/>
        <v>0.25058314803960707</v>
      </c>
      <c r="I57" s="4">
        <f t="shared" si="4"/>
        <v>0.25790106643104826</v>
      </c>
      <c r="J57" s="4">
        <f t="shared" si="5"/>
        <v>0.97162509448793732</v>
      </c>
      <c r="K57" s="4">
        <f t="shared" si="6"/>
        <v>8.5110101585708193</v>
      </c>
      <c r="L57" s="4">
        <f t="shared" si="7"/>
        <v>8.8353027875425436</v>
      </c>
      <c r="M57" s="4">
        <f t="shared" si="8"/>
        <v>0.96329581036781609</v>
      </c>
      <c r="N57" s="4">
        <f t="shared" si="9"/>
        <v>8.761593306610429</v>
      </c>
      <c r="O57" s="4">
        <f t="shared" si="10"/>
        <v>9.0932038539735913</v>
      </c>
      <c r="P57" s="4">
        <f t="shared" si="11"/>
        <v>0.96353204517478697</v>
      </c>
      <c r="Q57" s="4">
        <f t="shared" si="12"/>
        <v>34.258496522753724</v>
      </c>
      <c r="R57" s="30">
        <f t="shared" si="13"/>
        <v>0.99995138909175896</v>
      </c>
      <c r="S57" s="29"/>
    </row>
    <row r="58" spans="1:19">
      <c r="B58" s="22">
        <v>9.1294208539895223</v>
      </c>
      <c r="C58" s="13">
        <v>48</v>
      </c>
      <c r="D58" s="4">
        <f t="shared" si="0"/>
        <v>1.3570753054999725</v>
      </c>
      <c r="E58" s="4">
        <f t="shared" si="1"/>
        <v>1.3295437476425205E-2</v>
      </c>
      <c r="F58" s="4">
        <f t="shared" si="2"/>
        <v>35.221494282011975</v>
      </c>
      <c r="G58" s="5">
        <v>0.95</v>
      </c>
      <c r="H58" s="4">
        <f t="shared" si="3"/>
        <v>0.25679272091869149</v>
      </c>
      <c r="I58" s="4">
        <f t="shared" si="4"/>
        <v>0.26443745893534765</v>
      </c>
      <c r="J58" s="4">
        <f t="shared" si="5"/>
        <v>0.97109056316213804</v>
      </c>
      <c r="K58" s="4">
        <f t="shared" si="6"/>
        <v>8.9652368500577957</v>
      </c>
      <c r="L58" s="4">
        <f t="shared" si="7"/>
        <v>9.3134361470025198</v>
      </c>
      <c r="M58" s="4">
        <f t="shared" si="8"/>
        <v>0.96261322980597341</v>
      </c>
      <c r="N58" s="4">
        <f t="shared" si="9"/>
        <v>9.2220295709764901</v>
      </c>
      <c r="O58" s="4">
        <f t="shared" si="10"/>
        <v>9.5778736059378673</v>
      </c>
      <c r="P58" s="4">
        <f t="shared" si="11"/>
        <v>0.96284728222548588</v>
      </c>
      <c r="Q58" s="4">
        <f t="shared" si="12"/>
        <v>35.219806545182252</v>
      </c>
      <c r="R58" s="30">
        <f t="shared" si="13"/>
        <v>0.99995208219116971</v>
      </c>
      <c r="S58" s="29"/>
    </row>
    <row r="59" spans="1:19">
      <c r="B59" s="22">
        <v>9.3112726478251311</v>
      </c>
      <c r="C59" s="13">
        <v>49</v>
      </c>
      <c r="D59" s="4">
        <f t="shared" si="0"/>
        <v>1.3674346589770716</v>
      </c>
      <c r="E59" s="4">
        <f t="shared" si="1"/>
        <v>1.2925434578194447E-2</v>
      </c>
      <c r="F59" s="4">
        <f t="shared" si="2"/>
        <v>36.195164346408554</v>
      </c>
      <c r="G59" s="5">
        <v>0.95</v>
      </c>
      <c r="H59" s="4">
        <f t="shared" si="3"/>
        <v>0.26304951624455919</v>
      </c>
      <c r="I59" s="4">
        <f t="shared" si="4"/>
        <v>0.2710235592783663</v>
      </c>
      <c r="J59" s="4">
        <f t="shared" si="5"/>
        <v>0.97057804474622433</v>
      </c>
      <c r="K59" s="4">
        <f t="shared" si="6"/>
        <v>9.4362872661892716</v>
      </c>
      <c r="L59" s="4">
        <f t="shared" si="7"/>
        <v>9.8092786902988109</v>
      </c>
      <c r="M59" s="4">
        <f t="shared" si="8"/>
        <v>0.96197565224867954</v>
      </c>
      <c r="N59" s="4">
        <f t="shared" si="9"/>
        <v>9.6993367824338339</v>
      </c>
      <c r="O59" s="4">
        <f t="shared" si="10"/>
        <v>10.080302249577176</v>
      </c>
      <c r="P59" s="4">
        <f t="shared" si="11"/>
        <v>0.96220694005883378</v>
      </c>
      <c r="Q59" s="4">
        <f t="shared" si="12"/>
        <v>36.193453869535283</v>
      </c>
      <c r="R59" s="30">
        <f t="shared" si="13"/>
        <v>0.99995274294497183</v>
      </c>
      <c r="S59" s="29"/>
    </row>
    <row r="60" spans="1:19">
      <c r="A60" s="1" t="s">
        <v>6</v>
      </c>
      <c r="B60" s="28">
        <v>9.33</v>
      </c>
      <c r="C60" s="28">
        <v>49.102981399192565</v>
      </c>
      <c r="D60" s="4">
        <f t="shared" si="0"/>
        <v>1.36851046907566</v>
      </c>
      <c r="E60" s="4">
        <f t="shared" si="1"/>
        <v>1.2888187064422196E-2</v>
      </c>
      <c r="F60" s="4">
        <f t="shared" si="2"/>
        <v>36.296145133602352</v>
      </c>
      <c r="G60" s="5">
        <v>0.98</v>
      </c>
      <c r="H60" s="4">
        <f t="shared" si="3"/>
        <v>0.26370676651365998</v>
      </c>
      <c r="I60" s="4">
        <f t="shared" si="4"/>
        <v>0.27170465180305098</v>
      </c>
      <c r="J60" s="4">
        <f t="shared" si="5"/>
        <v>0.97056404726118428</v>
      </c>
      <c r="K60" s="4">
        <f t="shared" si="6"/>
        <v>9.4865539827622385</v>
      </c>
      <c r="L60" s="4">
        <f t="shared" si="7"/>
        <v>9.8613676868195661</v>
      </c>
      <c r="M60" s="4">
        <f t="shared" si="8"/>
        <v>0.96199171190439503</v>
      </c>
      <c r="N60" s="4">
        <f t="shared" si="9"/>
        <v>9.7502607492759026</v>
      </c>
      <c r="O60" s="4">
        <f t="shared" si="10"/>
        <v>10.133072338622615</v>
      </c>
      <c r="P60" s="4">
        <f t="shared" si="11"/>
        <v>0.96222156750153554</v>
      </c>
      <c r="Q60" s="4">
        <f t="shared" si="12"/>
        <v>36.294438175345341</v>
      </c>
      <c r="R60" s="30">
        <f t="shared" si="13"/>
        <v>0.99995297136236572</v>
      </c>
      <c r="S60" s="29"/>
    </row>
    <row r="61" spans="1:19">
      <c r="B61" s="22">
        <v>9.4302546703344596</v>
      </c>
      <c r="C61" s="13">
        <v>50</v>
      </c>
      <c r="D61" s="4">
        <f t="shared" si="0"/>
        <v>1.3779533871230492</v>
      </c>
      <c r="E61" s="4">
        <f t="shared" si="1"/>
        <v>1.2570231795892919E-2</v>
      </c>
      <c r="F61" s="4">
        <f t="shared" si="2"/>
        <v>37.181429528318574</v>
      </c>
      <c r="G61" s="5">
        <v>0.98</v>
      </c>
      <c r="H61" s="4">
        <f t="shared" si="3"/>
        <v>0.26954311687433713</v>
      </c>
      <c r="I61" s="4">
        <f t="shared" si="4"/>
        <v>0.27766011135476232</v>
      </c>
      <c r="J61" s="4">
        <f t="shared" si="5"/>
        <v>0.97076643655863759</v>
      </c>
      <c r="K61" s="4">
        <f t="shared" si="6"/>
        <v>9.9392700848877702</v>
      </c>
      <c r="L61" s="4">
        <f t="shared" si="7"/>
        <v>10.32332289307011</v>
      </c>
      <c r="M61" s="4">
        <f t="shared" si="8"/>
        <v>0.96279755925873944</v>
      </c>
      <c r="N61" s="4">
        <f t="shared" si="9"/>
        <v>10.208813201762112</v>
      </c>
      <c r="O61" s="4">
        <f t="shared" si="10"/>
        <v>10.600983004424869</v>
      </c>
      <c r="P61" s="4">
        <f t="shared" si="11"/>
        <v>0.96300627946492656</v>
      </c>
      <c r="Q61" s="4">
        <f t="shared" si="12"/>
        <v>37.179711708320063</v>
      </c>
      <c r="R61" s="30">
        <f t="shared" si="13"/>
        <v>0.99995379897921344</v>
      </c>
      <c r="S61" s="29"/>
    </row>
    <row r="62" spans="1:19">
      <c r="B62" s="22">
        <v>9.5420189863076352</v>
      </c>
      <c r="C62" s="13">
        <v>51</v>
      </c>
      <c r="D62" s="4">
        <f t="shared" si="0"/>
        <v>1.3886351963255532</v>
      </c>
      <c r="E62" s="4">
        <f t="shared" si="1"/>
        <v>1.2228958534465964E-2</v>
      </c>
      <c r="F62" s="4">
        <f t="shared" si="2"/>
        <v>38.180554662828541</v>
      </c>
      <c r="G62" s="5">
        <v>0.98</v>
      </c>
      <c r="H62" s="4">
        <f t="shared" si="3"/>
        <v>0.27609717967861847</v>
      </c>
      <c r="I62" s="4">
        <f t="shared" si="4"/>
        <v>0.28434793054280449</v>
      </c>
      <c r="J62" s="4">
        <f t="shared" si="5"/>
        <v>0.970983608537485</v>
      </c>
      <c r="K62" s="4">
        <f t="shared" si="6"/>
        <v>10.461358759515415</v>
      </c>
      <c r="L62" s="4">
        <f t="shared" si="7"/>
        <v>10.856066438608522</v>
      </c>
      <c r="M62" s="4">
        <f t="shared" si="8"/>
        <v>0.96364174065024433</v>
      </c>
      <c r="N62" s="4">
        <f t="shared" si="9"/>
        <v>10.737455939194037</v>
      </c>
      <c r="O62" s="4">
        <f t="shared" si="10"/>
        <v>11.140414369151323</v>
      </c>
      <c r="P62" s="4">
        <f t="shared" si="11"/>
        <v>0.9638291344823664</v>
      </c>
      <c r="Q62" s="4">
        <f t="shared" si="12"/>
        <v>38.178812899692609</v>
      </c>
      <c r="R62" s="30">
        <f t="shared" si="13"/>
        <v>0.99995438088442368</v>
      </c>
      <c r="S62" s="29"/>
    </row>
    <row r="63" spans="1:19">
      <c r="B63" s="22">
        <v>9.6537833022808108</v>
      </c>
      <c r="C63" s="13">
        <v>52</v>
      </c>
      <c r="D63" s="4">
        <f t="shared" si="0"/>
        <v>1.3994839087968467</v>
      </c>
      <c r="E63" s="4">
        <f t="shared" si="1"/>
        <v>1.1900811167709276E-2</v>
      </c>
      <c r="F63" s="4">
        <f t="shared" si="2"/>
        <v>39.192812300850903</v>
      </c>
      <c r="G63" s="5">
        <v>0.98</v>
      </c>
      <c r="H63" s="4">
        <f t="shared" si="3"/>
        <v>0.28270224840120067</v>
      </c>
      <c r="I63" s="4">
        <f t="shared" si="4"/>
        <v>0.29108779658625572</v>
      </c>
      <c r="J63" s="4">
        <f t="shared" si="5"/>
        <v>0.97119237466016473</v>
      </c>
      <c r="K63" s="4">
        <f t="shared" si="6"/>
        <v>11.002288209219016</v>
      </c>
      <c r="L63" s="4">
        <f t="shared" si="7"/>
        <v>11.408035264836686</v>
      </c>
      <c r="M63" s="4">
        <f t="shared" si="8"/>
        <v>0.96443322218083283</v>
      </c>
      <c r="N63" s="4">
        <f t="shared" si="9"/>
        <v>11.28499045762022</v>
      </c>
      <c r="O63" s="4">
        <f t="shared" si="10"/>
        <v>11.699123061422938</v>
      </c>
      <c r="P63" s="4">
        <f t="shared" si="11"/>
        <v>0.96460139776046183</v>
      </c>
      <c r="Q63" s="4">
        <f t="shared" si="12"/>
        <v>39.191046133245351</v>
      </c>
      <c r="R63" s="30">
        <f t="shared" si="13"/>
        <v>0.99995493644110056</v>
      </c>
      <c r="S63" s="29"/>
    </row>
    <row r="64" spans="1:19">
      <c r="B64" s="22">
        <v>9.7655476182539864</v>
      </c>
      <c r="C64" s="13">
        <v>53</v>
      </c>
      <c r="D64" s="4">
        <f t="shared" si="0"/>
        <v>1.4105034671338297</v>
      </c>
      <c r="E64" s="4">
        <f t="shared" si="1"/>
        <v>1.1585046720452838E-2</v>
      </c>
      <c r="F64" s="4">
        <f t="shared" si="2"/>
        <v>40.218482997119594</v>
      </c>
      <c r="G64" s="5">
        <v>0.98</v>
      </c>
      <c r="H64" s="4">
        <f t="shared" si="3"/>
        <v>0.28935912317154716</v>
      </c>
      <c r="I64" s="4">
        <f t="shared" si="4"/>
        <v>0.29788052594375214</v>
      </c>
      <c r="J64" s="4">
        <f t="shared" si="5"/>
        <v>0.97139321966346315</v>
      </c>
      <c r="K64" s="4">
        <f t="shared" si="6"/>
        <v>11.562587610886444</v>
      </c>
      <c r="L64" s="4">
        <f t="shared" si="7"/>
        <v>11.979769348170796</v>
      </c>
      <c r="M64" s="4">
        <f t="shared" si="8"/>
        <v>0.9651761461210393</v>
      </c>
      <c r="N64" s="4">
        <f t="shared" si="9"/>
        <v>11.851946734057995</v>
      </c>
      <c r="O64" s="4">
        <f t="shared" si="10"/>
        <v>12.277649874114545</v>
      </c>
      <c r="P64" s="4">
        <f t="shared" si="11"/>
        <v>0.96532698485285229</v>
      </c>
      <c r="Q64" s="4">
        <f t="shared" si="12"/>
        <v>40.216691944584852</v>
      </c>
      <c r="R64" s="30">
        <f t="shared" si="13"/>
        <v>0.9999554669295988</v>
      </c>
      <c r="S64" s="29"/>
    </row>
    <row r="65" spans="2:19">
      <c r="B65" s="22">
        <v>9.877311934227162</v>
      </c>
      <c r="C65" s="13">
        <v>54</v>
      </c>
      <c r="D65" s="4">
        <f t="shared" si="0"/>
        <v>1.4216979390952094</v>
      </c>
      <c r="E65" s="4">
        <f t="shared" si="1"/>
        <v>1.1280977252724415E-2</v>
      </c>
      <c r="F65" s="4">
        <f t="shared" si="2"/>
        <v>41.25785561132605</v>
      </c>
      <c r="G65" s="5">
        <v>0.98</v>
      </c>
      <c r="H65" s="4">
        <f t="shared" si="3"/>
        <v>0.29606862309569604</v>
      </c>
      <c r="I65" s="4">
        <f t="shared" si="4"/>
        <v>0.30472695443778158</v>
      </c>
      <c r="J65" s="4">
        <f t="shared" si="5"/>
        <v>0.97158659181279161</v>
      </c>
      <c r="K65" s="4">
        <f t="shared" si="6"/>
        <v>12.142804275897433</v>
      </c>
      <c r="L65" s="4">
        <f t="shared" si="7"/>
        <v>12.571827169610581</v>
      </c>
      <c r="M65" s="4">
        <f t="shared" si="8"/>
        <v>0.96587426092285067</v>
      </c>
      <c r="N65" s="4">
        <f t="shared" si="9"/>
        <v>12.438872898993132</v>
      </c>
      <c r="O65" s="4">
        <f t="shared" si="10"/>
        <v>12.876554124048358</v>
      </c>
      <c r="P65" s="4">
        <f t="shared" si="11"/>
        <v>0.96600944469780092</v>
      </c>
      <c r="Q65" s="4">
        <f t="shared" si="12"/>
        <v>41.256039173841664</v>
      </c>
      <c r="R65" s="30">
        <f t="shared" si="13"/>
        <v>0.9999559735362521</v>
      </c>
      <c r="S65" s="29"/>
    </row>
    <row r="66" spans="2:19">
      <c r="B66" s="22">
        <v>9.9890762502003376</v>
      </c>
      <c r="C66" s="13">
        <v>55</v>
      </c>
      <c r="D66" s="4">
        <f t="shared" si="0"/>
        <v>1.4330715226079711</v>
      </c>
      <c r="E66" s="4">
        <f t="shared" si="1"/>
        <v>1.0987964856549756E-2</v>
      </c>
      <c r="F66" s="4">
        <f t="shared" si="2"/>
        <v>42.311227623103171</v>
      </c>
      <c r="G66" s="5">
        <v>0.98</v>
      </c>
      <c r="H66" s="4">
        <f t="shared" si="3"/>
        <v>0.3028315868611377</v>
      </c>
      <c r="I66" s="4">
        <f t="shared" si="4"/>
        <v>0.31162793787190574</v>
      </c>
      <c r="J66" s="4">
        <f t="shared" si="5"/>
        <v>0.97177290627137625</v>
      </c>
      <c r="K66" s="4">
        <f t="shared" si="6"/>
        <v>12.743504407548595</v>
      </c>
      <c r="L66" s="4">
        <f t="shared" si="7"/>
        <v>13.184786487621972</v>
      </c>
      <c r="M66" s="4">
        <f t="shared" si="8"/>
        <v>0.96653096502642211</v>
      </c>
      <c r="N66" s="4">
        <f t="shared" si="9"/>
        <v>13.046335994409738</v>
      </c>
      <c r="O66" s="4">
        <f t="shared" si="10"/>
        <v>13.496414425493873</v>
      </c>
      <c r="P66" s="4">
        <f t="shared" si="11"/>
        <v>0.9666519997908507</v>
      </c>
      <c r="Q66" s="4">
        <f t="shared" si="12"/>
        <v>42.309385280602029</v>
      </c>
      <c r="R66" s="30">
        <f t="shared" si="13"/>
        <v>0.9999564573612103</v>
      </c>
      <c r="S66" s="29"/>
    </row>
    <row r="67" spans="2:19">
      <c r="B67" s="22">
        <v>10.100840566173513</v>
      </c>
      <c r="C67" s="13">
        <v>56</v>
      </c>
      <c r="D67" s="4">
        <f t="shared" si="0"/>
        <v>1.4446285510160999</v>
      </c>
      <c r="E67" s="4">
        <f t="shared" si="1"/>
        <v>1.0705417188809905E-2</v>
      </c>
      <c r="F67" s="4">
        <f t="shared" si="2"/>
        <v>43.378905461613599</v>
      </c>
      <c r="G67" s="5">
        <v>0.98</v>
      </c>
      <c r="H67" s="4">
        <f t="shared" si="3"/>
        <v>0.30964887336598818</v>
      </c>
      <c r="I67" s="4">
        <f t="shared" si="4"/>
        <v>0.31858435267277357</v>
      </c>
      <c r="J67" s="4">
        <f t="shared" si="5"/>
        <v>0.97195254810281517</v>
      </c>
      <c r="K67" s="4">
        <f t="shared" si="6"/>
        <v>13.365273896161868</v>
      </c>
      <c r="L67" s="4">
        <f t="shared" si="7"/>
        <v>13.819245149472252</v>
      </c>
      <c r="M67" s="4">
        <f t="shared" si="8"/>
        <v>0.96714934510531347</v>
      </c>
      <c r="N67" s="4">
        <f t="shared" si="9"/>
        <v>13.674922769527862</v>
      </c>
      <c r="O67" s="4">
        <f t="shared" si="10"/>
        <v>14.137829502145021</v>
      </c>
      <c r="P67" s="4">
        <f t="shared" si="11"/>
        <v>0.96725758133192052</v>
      </c>
      <c r="Q67" s="4">
        <f t="shared" si="12"/>
        <v>43.377036673443797</v>
      </c>
      <c r="R67" s="30">
        <f t="shared" si="13"/>
        <v>0.99995691942546927</v>
      </c>
      <c r="S67" s="29"/>
    </row>
    <row r="68" spans="2:19">
      <c r="B68" s="22">
        <v>10.212604882146689</v>
      </c>
      <c r="C68" s="13">
        <v>57</v>
      </c>
      <c r="D68" s="4">
        <f t="shared" si="0"/>
        <v>1.4563734985853365</v>
      </c>
      <c r="E68" s="4">
        <f t="shared" si="1"/>
        <v>1.0432783474324083E-2</v>
      </c>
      <c r="F68" s="4">
        <f t="shared" si="2"/>
        <v>44.461204850543496</v>
      </c>
      <c r="G68" s="5">
        <v>0.98</v>
      </c>
      <c r="H68" s="4">
        <f t="shared" si="3"/>
        <v>0.31652136237363693</v>
      </c>
      <c r="I68" s="4">
        <f t="shared" si="4"/>
        <v>0.32559709655812946</v>
      </c>
      <c r="J68" s="4">
        <f t="shared" si="5"/>
        <v>0.97212587495272018</v>
      </c>
      <c r="K68" s="4">
        <f t="shared" si="6"/>
        <v>14.008719154062851</v>
      </c>
      <c r="L68" s="4">
        <f t="shared" si="7"/>
        <v>14.475821943248764</v>
      </c>
      <c r="M68" s="4">
        <f t="shared" si="8"/>
        <v>0.96773220954104366</v>
      </c>
      <c r="N68" s="4">
        <f t="shared" si="9"/>
        <v>14.325240516436493</v>
      </c>
      <c r="O68" s="4">
        <f t="shared" si="10"/>
        <v>14.801419039806889</v>
      </c>
      <c r="P68" s="4">
        <f t="shared" si="11"/>
        <v>0.96782886005120428</v>
      </c>
      <c r="Q68" s="4">
        <f t="shared" si="12"/>
        <v>44.459309054877792</v>
      </c>
      <c r="R68" s="30">
        <f t="shared" si="13"/>
        <v>0.99995736067719987</v>
      </c>
      <c r="S68" s="29"/>
    </row>
    <row r="69" spans="2:19">
      <c r="B69" s="22">
        <v>10.324369198119864</v>
      </c>
      <c r="C69" s="13">
        <v>58</v>
      </c>
      <c r="D69" s="4">
        <f t="shared" si="0"/>
        <v>1.4683109862786587</v>
      </c>
      <c r="E69" s="4">
        <f t="shared" si="1"/>
        <v>1.0169550922406741E-2</v>
      </c>
      <c r="F69" s="4">
        <f t="shared" si="2"/>
        <v>45.558451169354605</v>
      </c>
      <c r="G69" s="5">
        <v>0.98</v>
      </c>
      <c r="H69" s="4">
        <f t="shared" si="3"/>
        <v>0.32344995519411762</v>
      </c>
      <c r="I69" s="4">
        <f t="shared" si="4"/>
        <v>0.33266708923208937</v>
      </c>
      <c r="J69" s="4">
        <f t="shared" si="5"/>
        <v>0.97229321944876457</v>
      </c>
      <c r="K69" s="4">
        <f t="shared" si="6"/>
        <v>14.674467992761079</v>
      </c>
      <c r="L69" s="4">
        <f t="shared" si="7"/>
        <v>15.155157492940834</v>
      </c>
      <c r="M69" s="4">
        <f t="shared" si="8"/>
        <v>0.96828211779365159</v>
      </c>
      <c r="N69" s="4">
        <f t="shared" si="9"/>
        <v>14.997917947955202</v>
      </c>
      <c r="O69" s="4">
        <f t="shared" si="10"/>
        <v>15.487824582172919</v>
      </c>
      <c r="P69" s="4">
        <f t="shared" si="11"/>
        <v>0.96836827330924069</v>
      </c>
      <c r="Q69" s="4">
        <f t="shared" si="12"/>
        <v>45.556527782547334</v>
      </c>
      <c r="R69" s="30">
        <f t="shared" si="13"/>
        <v>0.99995778199745811</v>
      </c>
      <c r="S69" s="29"/>
    </row>
    <row r="70" spans="2:19">
      <c r="B70" s="22">
        <v>10.43613351409304</v>
      </c>
      <c r="C70" s="13">
        <v>59</v>
      </c>
      <c r="D70" s="4">
        <f t="shared" ref="D70:D133" si="14">(180-$C$5)/(180-C70)</f>
        <v>1.4804457878181518</v>
      </c>
      <c r="E70" s="4">
        <f t="shared" ref="E70:E133" si="15">$C$5*1/(C70*D70)</f>
        <v>9.9152415078425267E-3</v>
      </c>
      <c r="F70" s="4">
        <f t="shared" ref="F70:F133" si="16">(180/$C$5)*((D70-1)/LN(D70)-1)</f>
        <v>46.670979831703058</v>
      </c>
      <c r="G70" s="5">
        <v>0.98</v>
      </c>
      <c r="H70" s="4">
        <f t="shared" si="3"/>
        <v>0.33043557539352231</v>
      </c>
      <c r="I70" s="4">
        <f t="shared" si="4"/>
        <v>0.33979527310903296</v>
      </c>
      <c r="J70" s="4">
        <f t="shared" si="5"/>
        <v>0.9724548913530433</v>
      </c>
      <c r="K70" s="4">
        <f t="shared" si="6"/>
        <v>15.363170544820813</v>
      </c>
      <c r="L70" s="4">
        <f t="shared" si="7"/>
        <v>15.857915199124236</v>
      </c>
      <c r="M70" s="4">
        <f t="shared" si="8"/>
        <v>0.96880140623209121</v>
      </c>
      <c r="N70" s="4">
        <f t="shared" si="9"/>
        <v>15.693606120214341</v>
      </c>
      <c r="O70" s="4">
        <f t="shared" si="10"/>
        <v>16.197710472233265</v>
      </c>
      <c r="P70" s="4">
        <f t="shared" si="11"/>
        <v>0.96887804897592911</v>
      </c>
      <c r="Q70" s="4">
        <f t="shared" si="12"/>
        <v>46.66902824759358</v>
      </c>
      <c r="R70" s="30">
        <f t="shared" si="13"/>
        <v>0.99995818420533455</v>
      </c>
      <c r="S70" s="29"/>
    </row>
    <row r="71" spans="2:19">
      <c r="B71" s="22">
        <v>10.547897830066216</v>
      </c>
      <c r="C71" s="13">
        <v>60</v>
      </c>
      <c r="D71" s="4">
        <f t="shared" si="14"/>
        <v>1.4927828360499698</v>
      </c>
      <c r="E71" s="4">
        <f t="shared" si="15"/>
        <v>9.6694090737637853E-3</v>
      </c>
      <c r="F71" s="4">
        <f t="shared" si="16"/>
        <v>47.799136681990866</v>
      </c>
      <c r="G71" s="5">
        <v>0.98</v>
      </c>
      <c r="H71" s="4">
        <f t="shared" ref="H71:H134" si="17">H70+(G71*C71*E71+G70*C70*E70)*(D71-D70)/2</f>
        <v>0.33747916953285345</v>
      </c>
      <c r="I71" s="4">
        <f t="shared" ref="I71:I134" si="18">I70+(C71*E71+C70*E70)*(D71-D70)/2</f>
        <v>0.34698261406753411</v>
      </c>
      <c r="J71" s="4">
        <f t="shared" ref="J71:J134" si="19">H71/I71</f>
        <v>0.97261117949606846</v>
      </c>
      <c r="K71" s="4">
        <f t="shared" ref="K71:K134" si="20">K70+(G71*C71*(1-E71)+G70*C70*(1-E70))*(D71-D70)/2</f>
        <v>16.075500233078785</v>
      </c>
      <c r="L71" s="4">
        <f t="shared" ref="L71:L134" si="21">L70+(C71*(1-E71)+C70*(1-E70))*(D71-D70)/2</f>
        <v>16.5847822279589</v>
      </c>
      <c r="M71" s="4">
        <f t="shared" ref="M71:M134" si="22">K71/L71</f>
        <v>0.96929221090274198</v>
      </c>
      <c r="N71" s="4">
        <f t="shared" ref="N71:N134" si="23">N70+(G71*C71+G70*C70)*(D71-D70)/2</f>
        <v>16.412979402611644</v>
      </c>
      <c r="O71" s="4">
        <f t="shared" ref="O71:O134" si="24">O70+(C71+C70)*(D71-D70)/2</f>
        <v>16.931764842026432</v>
      </c>
      <c r="P71" s="4">
        <f t="shared" ref="P71:P134" si="25">N71/O71</f>
        <v>0.96936022651772791</v>
      </c>
      <c r="Q71" s="4">
        <f t="shared" ref="Q71:Q134" si="26">L71/I71</f>
        <v>47.797156271152424</v>
      </c>
      <c r="R71" s="30">
        <f t="shared" ref="R71:R134" si="27">Q71/F71</f>
        <v>0.99995856806260708</v>
      </c>
      <c r="S71" s="29"/>
    </row>
    <row r="72" spans="2:19">
      <c r="B72" s="22">
        <v>10.659662146039391</v>
      </c>
      <c r="C72" s="13">
        <v>61</v>
      </c>
      <c r="D72" s="4">
        <f t="shared" si="14"/>
        <v>1.5053272296302216</v>
      </c>
      <c r="E72" s="4">
        <f t="shared" si="15"/>
        <v>9.4316367194909063E-3</v>
      </c>
      <c r="F72" s="4">
        <f t="shared" si="16"/>
        <v>48.943278411080087</v>
      </c>
      <c r="G72" s="5">
        <v>0.98</v>
      </c>
      <c r="H72" s="4">
        <f t="shared" si="17"/>
        <v>0.34458170793779491</v>
      </c>
      <c r="I72" s="4">
        <f t="shared" si="18"/>
        <v>0.35423010223584173</v>
      </c>
      <c r="J72" s="4">
        <f t="shared" si="19"/>
        <v>0.9727623535178187</v>
      </c>
      <c r="K72" s="4">
        <f t="shared" si="20"/>
        <v>16.812154790046975</v>
      </c>
      <c r="L72" s="4">
        <f t="shared" si="21"/>
        <v>17.336470551395827</v>
      </c>
      <c r="M72" s="4">
        <f t="shared" si="22"/>
        <v>0.96975648764294542</v>
      </c>
      <c r="N72" s="4">
        <f t="shared" si="23"/>
        <v>17.156736497984774</v>
      </c>
      <c r="O72" s="4">
        <f t="shared" si="24"/>
        <v>17.690700653631669</v>
      </c>
      <c r="P72" s="4">
        <f t="shared" si="25"/>
        <v>0.96981667565906837</v>
      </c>
      <c r="Q72" s="4">
        <f t="shared" si="26"/>
        <v>48.941268520012549</v>
      </c>
      <c r="R72" s="30">
        <f t="shared" si="27"/>
        <v>0.99995893427794813</v>
      </c>
      <c r="S72" s="29"/>
    </row>
    <row r="73" spans="2:19">
      <c r="B73" s="22">
        <v>10.771426462012569</v>
      </c>
      <c r="C73" s="13">
        <v>62</v>
      </c>
      <c r="D73" s="4">
        <f t="shared" si="14"/>
        <v>1.5180842400508168</v>
      </c>
      <c r="E73" s="4">
        <f t="shared" si="15"/>
        <v>9.2015344411623123E-3</v>
      </c>
      <c r="F73" s="4">
        <f t="shared" si="16"/>
        <v>50.103772992266435</v>
      </c>
      <c r="G73" s="5">
        <v>0.98</v>
      </c>
      <c r="H73" s="4">
        <f t="shared" si="17"/>
        <v>0.35174418550096553</v>
      </c>
      <c r="I73" s="4">
        <f t="shared" si="18"/>
        <v>0.36153875281050563</v>
      </c>
      <c r="J73" s="4">
        <f t="shared" si="19"/>
        <v>0.97290866543793786</v>
      </c>
      <c r="K73" s="4">
        <f t="shared" si="20"/>
        <v>17.573857330533077</v>
      </c>
      <c r="L73" s="4">
        <f t="shared" si="21"/>
        <v>18.113718041687768</v>
      </c>
      <c r="M73" s="4">
        <f t="shared" si="22"/>
        <v>0.97019602988672837</v>
      </c>
      <c r="N73" s="4">
        <f t="shared" si="23"/>
        <v>17.925601516034046</v>
      </c>
      <c r="O73" s="4">
        <f t="shared" si="24"/>
        <v>18.475256794498272</v>
      </c>
      <c r="P73" s="4">
        <f t="shared" si="25"/>
        <v>0.97024911293098204</v>
      </c>
      <c r="Q73" s="4">
        <f t="shared" si="26"/>
        <v>50.101732942531243</v>
      </c>
      <c r="R73" s="30">
        <f t="shared" si="27"/>
        <v>0.99995928351073471</v>
      </c>
      <c r="S73" s="29"/>
    </row>
    <row r="74" spans="2:19">
      <c r="B74" s="22">
        <v>10.883190777985744</v>
      </c>
      <c r="C74" s="13">
        <v>63</v>
      </c>
      <c r="D74" s="4">
        <f t="shared" si="14"/>
        <v>1.5310593190256101</v>
      </c>
      <c r="E74" s="4">
        <f t="shared" si="15"/>
        <v>8.9787369970663732E-3</v>
      </c>
      <c r="F74" s="4">
        <f t="shared" si="16"/>
        <v>51.281000138682067</v>
      </c>
      <c r="G74" s="5">
        <v>0.98</v>
      </c>
      <c r="H74" s="4">
        <f t="shared" si="17"/>
        <v>0.35896762251831432</v>
      </c>
      <c r="I74" s="4">
        <f t="shared" si="18"/>
        <v>0.36890960690984115</v>
      </c>
      <c r="J74" s="4">
        <f t="shared" si="19"/>
        <v>0.97305035107433091</v>
      </c>
      <c r="K74" s="4">
        <f t="shared" si="20"/>
        <v>18.361357480721818</v>
      </c>
      <c r="L74" s="4">
        <f t="shared" si="21"/>
        <v>18.917289623513017</v>
      </c>
      <c r="M74" s="4">
        <f t="shared" si="22"/>
        <v>0.97061248445970771</v>
      </c>
      <c r="N74" s="4">
        <f t="shared" si="23"/>
        <v>18.720325103240139</v>
      </c>
      <c r="O74" s="4">
        <f t="shared" si="24"/>
        <v>19.286199230422856</v>
      </c>
      <c r="P74" s="4">
        <f t="shared" si="25"/>
        <v>0.97065911637529478</v>
      </c>
      <c r="Q74" s="4">
        <f t="shared" si="26"/>
        <v>51.278929225977755</v>
      </c>
      <c r="R74" s="30">
        <f t="shared" si="27"/>
        <v>0.99995961637451081</v>
      </c>
      <c r="S74" s="29"/>
    </row>
    <row r="75" spans="2:19">
      <c r="B75" s="22">
        <v>10.99495509395892</v>
      </c>
      <c r="C75" s="13">
        <v>64</v>
      </c>
      <c r="D75" s="4">
        <f t="shared" si="14"/>
        <v>1.5442581062585894</v>
      </c>
      <c r="E75" s="4">
        <f t="shared" si="15"/>
        <v>8.7629019730984317E-3</v>
      </c>
      <c r="F75" s="4">
        <f t="shared" si="16"/>
        <v>52.475351783377143</v>
      </c>
      <c r="G75" s="5">
        <v>0.98</v>
      </c>
      <c r="H75" s="4">
        <f t="shared" si="17"/>
        <v>0.36625306556141723</v>
      </c>
      <c r="I75" s="4">
        <f t="shared" si="18"/>
        <v>0.3763437324640278</v>
      </c>
      <c r="J75" s="4">
        <f t="shared" si="19"/>
        <v>0.97318763132696762</v>
      </c>
      <c r="K75" s="4">
        <f t="shared" si="20"/>
        <v>19.175432567187016</v>
      </c>
      <c r="L75" s="4">
        <f t="shared" si="21"/>
        <v>19.747978487253015</v>
      </c>
      <c r="M75" s="4">
        <f t="shared" si="22"/>
        <v>0.97100736561792556</v>
      </c>
      <c r="N75" s="4">
        <f t="shared" si="23"/>
        <v>19.54168563274844</v>
      </c>
      <c r="O75" s="4">
        <f t="shared" si="24"/>
        <v>20.12432221971704</v>
      </c>
      <c r="P75" s="4">
        <f t="shared" si="25"/>
        <v>0.97104813863506145</v>
      </c>
      <c r="Q75" s="4">
        <f t="shared" si="26"/>
        <v>52.473249276552238</v>
      </c>
      <c r="R75" s="30">
        <f t="shared" si="27"/>
        <v>0.99995993344011136</v>
      </c>
      <c r="S75" s="29"/>
    </row>
    <row r="76" spans="2:19">
      <c r="B76" s="22">
        <v>11.106719409932095</v>
      </c>
      <c r="C76" s="13">
        <v>65</v>
      </c>
      <c r="D76" s="4">
        <f t="shared" si="14"/>
        <v>1.5576864376173598</v>
      </c>
      <c r="E76" s="4">
        <f t="shared" si="15"/>
        <v>8.55370802679104E-3</v>
      </c>
      <c r="F76" s="4">
        <f t="shared" si="16"/>
        <v>53.687232583411131</v>
      </c>
      <c r="G76" s="5">
        <v>0.98</v>
      </c>
      <c r="H76" s="4">
        <f t="shared" si="17"/>
        <v>0.37360158838753948</v>
      </c>
      <c r="I76" s="4">
        <f t="shared" si="18"/>
        <v>0.38384222514374439</v>
      </c>
      <c r="J76" s="4">
        <f t="shared" si="19"/>
        <v>0.9733207133416083</v>
      </c>
      <c r="K76" s="4">
        <f t="shared" si="20"/>
        <v>20.016888869548772</v>
      </c>
      <c r="L76" s="4">
        <f t="shared" si="21"/>
        <v>20.606607367213989</v>
      </c>
      <c r="M76" s="4">
        <f t="shared" si="22"/>
        <v>0.97138206754967904</v>
      </c>
      <c r="N76" s="4">
        <f t="shared" si="23"/>
        <v>20.390490457936316</v>
      </c>
      <c r="O76" s="4">
        <f t="shared" si="24"/>
        <v>20.990449592357731</v>
      </c>
      <c r="P76" s="4">
        <f t="shared" si="25"/>
        <v>0.97141751863000358</v>
      </c>
      <c r="Q76" s="4">
        <f t="shared" si="26"/>
        <v>53.685097723412419</v>
      </c>
      <c r="R76" s="30">
        <f t="shared" si="27"/>
        <v>0.99996023523851052</v>
      </c>
      <c r="S76" s="29"/>
    </row>
    <row r="77" spans="2:19">
      <c r="B77" s="22">
        <v>11.218483725905271</v>
      </c>
      <c r="C77" s="13">
        <v>66</v>
      </c>
      <c r="D77" s="4">
        <f t="shared" si="14"/>
        <v>1.5713503537368103</v>
      </c>
      <c r="E77" s="4">
        <f t="shared" si="15"/>
        <v>8.3508532909778149E-3</v>
      </c>
      <c r="F77" s="4">
        <f t="shared" si="16"/>
        <v>54.917060449377857</v>
      </c>
      <c r="G77" s="5">
        <v>0.98</v>
      </c>
      <c r="H77" s="4">
        <f t="shared" si="17"/>
        <v>0.38101429288944233</v>
      </c>
      <c r="I77" s="4">
        <f t="shared" si="18"/>
        <v>0.39140620932935954</v>
      </c>
      <c r="J77" s="4">
        <f t="shared" si="19"/>
        <v>0.97344979156635547</v>
      </c>
      <c r="K77" s="4">
        <f t="shared" si="20"/>
        <v>20.886562940754398</v>
      </c>
      <c r="L77" s="4">
        <f t="shared" si="21"/>
        <v>21.494029888852381</v>
      </c>
      <c r="M77" s="4">
        <f t="shared" si="22"/>
        <v>0.97173787552919344</v>
      </c>
      <c r="N77" s="4">
        <f t="shared" si="23"/>
        <v>21.267577233643845</v>
      </c>
      <c r="O77" s="4">
        <f t="shared" si="24"/>
        <v>21.885436098181739</v>
      </c>
      <c r="P77" s="4">
        <f t="shared" si="25"/>
        <v>0.97176849198864146</v>
      </c>
      <c r="Q77" s="4">
        <f t="shared" si="26"/>
        <v>54.914892448130878</v>
      </c>
      <c r="R77" s="30">
        <f t="shared" si="27"/>
        <v>0.99996052226340526</v>
      </c>
      <c r="S77" s="29"/>
    </row>
    <row r="78" spans="2:19">
      <c r="B78" s="22">
        <v>11.330248041878448</v>
      </c>
      <c r="C78" s="13">
        <v>67</v>
      </c>
      <c r="D78" s="4">
        <f t="shared" si="14"/>
        <v>1.585256109079614</v>
      </c>
      <c r="E78" s="4">
        <f t="shared" si="15"/>
        <v>8.1540539204127439E-3</v>
      </c>
      <c r="F78" s="4">
        <f t="shared" si="16"/>
        <v>56.165267101885789</v>
      </c>
      <c r="G78" s="5">
        <v>0.98</v>
      </c>
      <c r="H78" s="4">
        <f t="shared" si="17"/>
        <v>0.38849231008703772</v>
      </c>
      <c r="I78" s="4">
        <f t="shared" si="18"/>
        <v>0.39903683912282423</v>
      </c>
      <c r="J78" s="4">
        <f t="shared" si="19"/>
        <v>0.97357504871237999</v>
      </c>
      <c r="K78" s="4">
        <f t="shared" si="20"/>
        <v>21.78532299924732</v>
      </c>
      <c r="L78" s="4">
        <f t="shared" si="21"/>
        <v>22.411131989355361</v>
      </c>
      <c r="M78" s="4">
        <f t="shared" si="22"/>
        <v>0.9720759758853198</v>
      </c>
      <c r="N78" s="4">
        <f t="shared" si="23"/>
        <v>22.173815309334362</v>
      </c>
      <c r="O78" s="4">
        <f t="shared" si="24"/>
        <v>22.810168828478183</v>
      </c>
      <c r="P78" s="4">
        <f t="shared" si="25"/>
        <v>0.97210220038576201</v>
      </c>
      <c r="Q78" s="4">
        <f t="shared" si="26"/>
        <v>56.163065141103864</v>
      </c>
      <c r="R78" s="30">
        <f t="shared" si="27"/>
        <v>0.99996079497355672</v>
      </c>
      <c r="S78" s="29"/>
    </row>
    <row r="79" spans="2:19">
      <c r="B79" s="22">
        <v>11.442012357851624</v>
      </c>
      <c r="C79" s="13">
        <v>68</v>
      </c>
      <c r="D79" s="4">
        <f t="shared" si="14"/>
        <v>1.5994101814821104</v>
      </c>
      <c r="E79" s="4">
        <f t="shared" si="15"/>
        <v>7.9630427666289999E-3</v>
      </c>
      <c r="F79" s="4">
        <f t="shared" si="16"/>
        <v>57.432298656618997</v>
      </c>
      <c r="G79" s="5">
        <v>0.98</v>
      </c>
      <c r="H79" s="4">
        <f t="shared" si="17"/>
        <v>0.39603680116312012</v>
      </c>
      <c r="I79" s="4">
        <f t="shared" si="18"/>
        <v>0.40673529940454095</v>
      </c>
      <c r="J79" s="4">
        <f t="shared" si="19"/>
        <v>0.97369665662881144</v>
      </c>
      <c r="K79" s="4">
        <f t="shared" si="20"/>
        <v>22.714070397596377</v>
      </c>
      <c r="L79" s="4">
        <f t="shared" si="21"/>
        <v>23.358833416242156</v>
      </c>
      <c r="M79" s="4">
        <f t="shared" si="22"/>
        <v>0.97239746492658941</v>
      </c>
      <c r="N79" s="4">
        <f t="shared" si="23"/>
        <v>23.110107198759501</v>
      </c>
      <c r="O79" s="4">
        <f t="shared" si="24"/>
        <v>23.765568715646694</v>
      </c>
      <c r="P79" s="4">
        <f t="shared" si="25"/>
        <v>0.97241969991420185</v>
      </c>
      <c r="Q79" s="4">
        <f t="shared" si="26"/>
        <v>57.430061886537523</v>
      </c>
      <c r="R79" s="30">
        <f t="shared" si="27"/>
        <v>0.99996105379492384</v>
      </c>
      <c r="S79" s="29"/>
    </row>
    <row r="80" spans="2:19">
      <c r="B80" s="22">
        <v>11.5537766738248</v>
      </c>
      <c r="C80" s="13">
        <v>69</v>
      </c>
      <c r="D80" s="4">
        <f t="shared" si="14"/>
        <v>1.6138192822161836</v>
      </c>
      <c r="E80" s="4">
        <f t="shared" si="15"/>
        <v>7.7775681680273927E-3</v>
      </c>
      <c r="F80" s="4">
        <f t="shared" si="16"/>
        <v>58.718616239719708</v>
      </c>
      <c r="G80" s="5">
        <v>0.98</v>
      </c>
      <c r="H80" s="4">
        <f t="shared" si="17"/>
        <v>0.40364895854555072</v>
      </c>
      <c r="I80" s="4">
        <f t="shared" si="18"/>
        <v>0.41450280693763336</v>
      </c>
      <c r="J80" s="4">
        <f t="shared" si="19"/>
        <v>0.97381477710061504</v>
      </c>
      <c r="K80" s="4">
        <f t="shared" si="20"/>
        <v>23.673741172492281</v>
      </c>
      <c r="L80" s="4">
        <f t="shared" si="21"/>
        <v>24.338089308993077</v>
      </c>
      <c r="M80" s="4">
        <f t="shared" si="22"/>
        <v>0.97270335694530818</v>
      </c>
      <c r="N80" s="4">
        <f t="shared" si="23"/>
        <v>24.077390131037834</v>
      </c>
      <c r="O80" s="4">
        <f t="shared" si="24"/>
        <v>24.752592115930707</v>
      </c>
      <c r="P80" s="4">
        <f t="shared" si="25"/>
        <v>0.97272196860310589</v>
      </c>
      <c r="Q80" s="4">
        <f t="shared" si="26"/>
        <v>58.71634377775159</v>
      </c>
      <c r="R80" s="30">
        <f t="shared" si="27"/>
        <v>0.99996129912260123</v>
      </c>
      <c r="S80" s="29"/>
    </row>
    <row r="81" spans="1:19">
      <c r="B81" s="22">
        <v>11.665540989797975</v>
      </c>
      <c r="C81" s="13">
        <v>70</v>
      </c>
      <c r="D81" s="4">
        <f t="shared" si="14"/>
        <v>1.628490366599967</v>
      </c>
      <c r="E81" s="4">
        <f t="shared" si="15"/>
        <v>7.5973928436715464E-3</v>
      </c>
      <c r="F81" s="4">
        <f t="shared" si="16"/>
        <v>60.024696635355724</v>
      </c>
      <c r="G81" s="5">
        <v>0.98</v>
      </c>
      <c r="H81" s="4">
        <f t="shared" si="17"/>
        <v>0.41133000703841327</v>
      </c>
      <c r="I81" s="4">
        <f t="shared" si="18"/>
        <v>0.42234061152218699</v>
      </c>
      <c r="J81" s="4">
        <f t="shared" si="19"/>
        <v>0.97392956257725338</v>
      </c>
      <c r="K81" s="4">
        <f t="shared" si="20"/>
        <v>24.665307681378906</v>
      </c>
      <c r="L81" s="4">
        <f t="shared" si="21"/>
        <v>25.349891869081468</v>
      </c>
      <c r="M81" s="4">
        <f t="shared" si="22"/>
        <v>0.97299459140740829</v>
      </c>
      <c r="N81" s="4">
        <f t="shared" si="23"/>
        <v>25.076637688417321</v>
      </c>
      <c r="O81" s="4">
        <f t="shared" si="24"/>
        <v>25.772232480603652</v>
      </c>
      <c r="P81" s="4">
        <f t="shared" si="25"/>
        <v>0.97300991318040297</v>
      </c>
      <c r="Q81" s="4">
        <f t="shared" si="26"/>
        <v>60.022387564662964</v>
      </c>
      <c r="R81" s="30">
        <f t="shared" si="27"/>
        <v>0.99996153132256893</v>
      </c>
      <c r="S81" s="29"/>
    </row>
    <row r="82" spans="1:19">
      <c r="B82" s="22">
        <v>11.777305305771151</v>
      </c>
      <c r="C82" s="13">
        <v>71</v>
      </c>
      <c r="D82" s="4">
        <f t="shared" si="14"/>
        <v>1.6434306451926273</v>
      </c>
      <c r="E82" s="4">
        <f t="shared" si="15"/>
        <v>7.4222928805651595E-3</v>
      </c>
      <c r="F82" s="4">
        <f t="shared" si="16"/>
        <v>61.351032967467212</v>
      </c>
      <c r="G82" s="5">
        <v>0.98</v>
      </c>
      <c r="H82" s="4">
        <f t="shared" si="17"/>
        <v>0.41908120500482937</v>
      </c>
      <c r="I82" s="4">
        <f t="shared" si="18"/>
        <v>0.43024999720220342</v>
      </c>
      <c r="J82" s="4">
        <f t="shared" si="19"/>
        <v>0.97404115683904335</v>
      </c>
      <c r="K82" s="4">
        <f t="shared" si="20"/>
        <v>25.689780331379385</v>
      </c>
      <c r="L82" s="4">
        <f t="shared" si="21"/>
        <v>26.395272124183997</v>
      </c>
      <c r="M82" s="4">
        <f t="shared" si="22"/>
        <v>0.97327203942109686</v>
      </c>
      <c r="N82" s="4">
        <f t="shared" si="23"/>
        <v>26.108861536384218</v>
      </c>
      <c r="O82" s="4">
        <f t="shared" si="24"/>
        <v>26.825522121386197</v>
      </c>
      <c r="P82" s="4">
        <f t="shared" si="25"/>
        <v>0.97328437516484967</v>
      </c>
      <c r="Q82" s="4">
        <f t="shared" si="26"/>
        <v>61.348686335444839</v>
      </c>
      <c r="R82" s="30">
        <f t="shared" si="27"/>
        <v>0.99996175073329874</v>
      </c>
      <c r="S82" s="29"/>
    </row>
    <row r="83" spans="1:19">
      <c r="B83" s="22">
        <v>11.889069621744326</v>
      </c>
      <c r="C83" s="13">
        <v>72</v>
      </c>
      <c r="D83" s="4">
        <f t="shared" si="14"/>
        <v>1.6586475956110776</v>
      </c>
      <c r="E83" s="4">
        <f t="shared" si="15"/>
        <v>7.2520568053228394E-3</v>
      </c>
      <c r="F83" s="4">
        <f t="shared" si="16"/>
        <v>62.69813541783379</v>
      </c>
      <c r="G83" s="5">
        <v>0.98</v>
      </c>
      <c r="H83" s="4">
        <f t="shared" si="17"/>
        <v>0.42690384560428618</v>
      </c>
      <c r="I83" s="4">
        <f t="shared" si="18"/>
        <v>0.43823228352817978</v>
      </c>
      <c r="J83" s="4">
        <f t="shared" si="19"/>
        <v>0.97414969560734077</v>
      </c>
      <c r="K83" s="4">
        <f t="shared" si="20"/>
        <v>26.74820940660074</v>
      </c>
      <c r="L83" s="4">
        <f t="shared" si="21"/>
        <v>27.475301792777216</v>
      </c>
      <c r="M83" s="4">
        <f t="shared" si="22"/>
        <v>0.97353650956556126</v>
      </c>
      <c r="N83" s="4">
        <f t="shared" si="23"/>
        <v>27.17511325220503</v>
      </c>
      <c r="O83" s="4">
        <f t="shared" si="24"/>
        <v>27.913534076305393</v>
      </c>
      <c r="P83" s="4">
        <f t="shared" si="25"/>
        <v>0.97354613636231835</v>
      </c>
      <c r="Q83" s="4">
        <f t="shared" si="26"/>
        <v>62.695750234499698</v>
      </c>
      <c r="R83" s="30">
        <f t="shared" si="27"/>
        <v>0.99996195766719065</v>
      </c>
      <c r="S83" s="29"/>
    </row>
    <row r="84" spans="1:19">
      <c r="B84" s="22">
        <v>12.000833937717502</v>
      </c>
      <c r="C84" s="13">
        <v>73</v>
      </c>
      <c r="D84" s="4">
        <f t="shared" si="14"/>
        <v>1.6741489750093119</v>
      </c>
      <c r="E84" s="4">
        <f t="shared" si="15"/>
        <v>7.0864847321419526E-3</v>
      </c>
      <c r="F84" s="4">
        <f t="shared" si="16"/>
        <v>64.066531982754924</v>
      </c>
      <c r="G84" s="5">
        <v>0.98</v>
      </c>
      <c r="H84" s="4">
        <f t="shared" si="17"/>
        <v>0.43479925808752273</v>
      </c>
      <c r="I84" s="4">
        <f t="shared" si="18"/>
        <v>0.4462888268784212</v>
      </c>
      <c r="J84" s="4">
        <f t="shared" si="19"/>
        <v>0.97425530710400587</v>
      </c>
      <c r="K84" s="4">
        <f t="shared" si="20"/>
        <v>27.841687000362054</v>
      </c>
      <c r="L84" s="4">
        <f t="shared" si="21"/>
        <v>28.591095255798965</v>
      </c>
      <c r="M84" s="4">
        <f t="shared" si="22"/>
        <v>0.97378875315086388</v>
      </c>
      <c r="N84" s="4">
        <f t="shared" si="23"/>
        <v>28.27648625844958</v>
      </c>
      <c r="O84" s="4">
        <f t="shared" si="24"/>
        <v>29.037384082677384</v>
      </c>
      <c r="P84" s="4">
        <f t="shared" si="25"/>
        <v>0.97379592383179836</v>
      </c>
      <c r="Q84" s="4">
        <f t="shared" si="26"/>
        <v>64.064107219040466</v>
      </c>
      <c r="R84" s="30">
        <f t="shared" si="27"/>
        <v>0.99996215241188469</v>
      </c>
      <c r="S84" s="29"/>
    </row>
    <row r="85" spans="1:19">
      <c r="B85" s="22">
        <v>12.112598253690678</v>
      </c>
      <c r="C85" s="13">
        <v>74</v>
      </c>
      <c r="D85" s="4">
        <f t="shared" si="14"/>
        <v>1.6899428332641169</v>
      </c>
      <c r="E85" s="4">
        <f t="shared" si="15"/>
        <v>6.9253875798578465E-3</v>
      </c>
      <c r="F85" s="4">
        <f t="shared" si="16"/>
        <v>65.456769270806404</v>
      </c>
      <c r="G85" s="5">
        <v>0.98</v>
      </c>
      <c r="H85" s="4">
        <f t="shared" si="17"/>
        <v>0.44276880915221672</v>
      </c>
      <c r="I85" s="4">
        <f t="shared" si="18"/>
        <v>0.45442102184239463</v>
      </c>
      <c r="J85" s="4">
        <f t="shared" si="19"/>
        <v>0.97435811256500537</v>
      </c>
      <c r="K85" s="4">
        <f t="shared" si="20"/>
        <v>28.97134905939096</v>
      </c>
      <c r="L85" s="4">
        <f t="shared" si="21"/>
        <v>29.743811642563156</v>
      </c>
      <c r="M85" s="4">
        <f t="shared" si="22"/>
        <v>0.97402946897139409</v>
      </c>
      <c r="N85" s="4">
        <f t="shared" si="23"/>
        <v>29.41411786854318</v>
      </c>
      <c r="O85" s="4">
        <f t="shared" si="24"/>
        <v>30.198232664405548</v>
      </c>
      <c r="P85" s="4">
        <f t="shared" si="25"/>
        <v>0.97403441437860705</v>
      </c>
      <c r="Q85" s="4">
        <f t="shared" si="26"/>
        <v>65.454303856741703</v>
      </c>
      <c r="R85" s="30">
        <f t="shared" si="27"/>
        <v>0.99996233523144873</v>
      </c>
      <c r="S85" s="29"/>
    </row>
    <row r="86" spans="1:19">
      <c r="B86" s="22">
        <v>12.224362569663853</v>
      </c>
      <c r="C86" s="13">
        <v>75</v>
      </c>
      <c r="D86" s="4">
        <f t="shared" si="14"/>
        <v>1.7060375269142511</v>
      </c>
      <c r="E86" s="4">
        <f t="shared" si="15"/>
        <v>6.7685863516346503E-3</v>
      </c>
      <c r="F86" s="4">
        <f t="shared" si="16"/>
        <v>66.869413344318332</v>
      </c>
      <c r="G86" s="5">
        <v>0.98</v>
      </c>
      <c r="H86" s="4">
        <f t="shared" si="17"/>
        <v>0.45081390436292956</v>
      </c>
      <c r="I86" s="4">
        <f t="shared" si="18"/>
        <v>0.4626303026696526</v>
      </c>
      <c r="J86" s="4">
        <f t="shared" si="19"/>
        <v>0.97445822671248428</v>
      </c>
      <c r="K86" s="4">
        <f t="shared" si="20"/>
        <v>30.13837754757655</v>
      </c>
      <c r="L86" s="4">
        <f t="shared" si="21"/>
        <v>30.934657038670899</v>
      </c>
      <c r="M86" s="4">
        <f t="shared" si="22"/>
        <v>0.97425930760767987</v>
      </c>
      <c r="N86" s="4">
        <f t="shared" si="23"/>
        <v>30.589191451939485</v>
      </c>
      <c r="O86" s="4">
        <f t="shared" si="24"/>
        <v>31.397287341340551</v>
      </c>
      <c r="P86" s="4">
        <f t="shared" si="25"/>
        <v>0.9742622386254034</v>
      </c>
      <c r="Q86" s="4">
        <f t="shared" si="26"/>
        <v>66.866906167104688</v>
      </c>
      <c r="R86" s="30">
        <f t="shared" si="27"/>
        <v>0.99996250636743689</v>
      </c>
      <c r="S86" s="29"/>
    </row>
    <row r="87" spans="1:19">
      <c r="A87" s="1" t="s">
        <v>7</v>
      </c>
      <c r="B87" s="28">
        <v>12.31</v>
      </c>
      <c r="C87" s="28">
        <v>75.76623231297458</v>
      </c>
      <c r="D87" s="4">
        <f t="shared" si="14"/>
        <v>1.7185787705944569</v>
      </c>
      <c r="E87" s="4">
        <f t="shared" si="15"/>
        <v>6.6512409835965671E-3</v>
      </c>
      <c r="F87" s="4">
        <f t="shared" si="16"/>
        <v>67.967354043719808</v>
      </c>
      <c r="G87" s="5">
        <v>0.98</v>
      </c>
      <c r="H87" s="4">
        <f t="shared" si="17"/>
        <v>0.45703029646693055</v>
      </c>
      <c r="I87" s="4">
        <f t="shared" si="18"/>
        <v>0.46897355991863321</v>
      </c>
      <c r="J87" s="4">
        <f t="shared" si="19"/>
        <v>0.97453318380299558</v>
      </c>
      <c r="K87" s="4">
        <f t="shared" si="20"/>
        <v>31.058651223982473</v>
      </c>
      <c r="L87" s="4">
        <f t="shared" si="21"/>
        <v>31.873711810513676</v>
      </c>
      <c r="M87" s="4">
        <f t="shared" si="22"/>
        <v>0.97442843835143322</v>
      </c>
      <c r="N87" s="4">
        <f t="shared" si="23"/>
        <v>31.515681520449409</v>
      </c>
      <c r="O87" s="4">
        <f t="shared" si="24"/>
        <v>32.342685370432307</v>
      </c>
      <c r="P87" s="4">
        <f t="shared" si="25"/>
        <v>0.97442995717545011</v>
      </c>
      <c r="Q87" s="4">
        <f t="shared" si="26"/>
        <v>67.964837540188313</v>
      </c>
      <c r="R87" s="30">
        <f t="shared" si="27"/>
        <v>0.99996297481979546</v>
      </c>
      <c r="S87" s="29"/>
    </row>
    <row r="88" spans="1:19">
      <c r="B88" s="22">
        <v>12.364875773871747</v>
      </c>
      <c r="C88" s="13">
        <v>76</v>
      </c>
      <c r="D88" s="4">
        <f t="shared" si="14"/>
        <v>1.7224417339038114</v>
      </c>
      <c r="E88" s="4">
        <f t="shared" si="15"/>
        <v>6.6159114715225896E-3</v>
      </c>
      <c r="F88" s="4">
        <f t="shared" si="16"/>
        <v>68.305050607415552</v>
      </c>
      <c r="G88" s="5">
        <v>0.98</v>
      </c>
      <c r="H88" s="4">
        <f t="shared" si="17"/>
        <v>0.45893592285725676</v>
      </c>
      <c r="I88" s="4">
        <f t="shared" si="18"/>
        <v>0.47091807664345586</v>
      </c>
      <c r="J88" s="4">
        <f t="shared" si="19"/>
        <v>0.97455575740136413</v>
      </c>
      <c r="K88" s="4">
        <f t="shared" si="20"/>
        <v>31.344016617233905</v>
      </c>
      <c r="L88" s="4">
        <f t="shared" si="21"/>
        <v>32.164900987300854</v>
      </c>
      <c r="M88" s="4">
        <f t="shared" si="22"/>
        <v>0.97447887775587916</v>
      </c>
      <c r="N88" s="4">
        <f t="shared" si="23"/>
        <v>31.802952540091169</v>
      </c>
      <c r="O88" s="4">
        <f t="shared" si="24"/>
        <v>32.635819063944304</v>
      </c>
      <c r="P88" s="4">
        <f t="shared" si="25"/>
        <v>0.97447998708960626</v>
      </c>
      <c r="Q88" s="4">
        <f t="shared" si="26"/>
        <v>68.302540468527653</v>
      </c>
      <c r="R88" s="30">
        <f t="shared" si="27"/>
        <v>0.9999632510500237</v>
      </c>
      <c r="S88" s="29"/>
    </row>
    <row r="89" spans="1:19">
      <c r="B89" s="22">
        <v>12.599620680535333</v>
      </c>
      <c r="C89" s="13">
        <v>77</v>
      </c>
      <c r="D89" s="4">
        <f t="shared" si="14"/>
        <v>1.7391644691844308</v>
      </c>
      <c r="E89" s="4">
        <f t="shared" si="15"/>
        <v>6.4672021727121424E-3</v>
      </c>
      <c r="F89" s="4">
        <f t="shared" si="16"/>
        <v>69.764288743677042</v>
      </c>
      <c r="G89" s="5">
        <v>0.98</v>
      </c>
      <c r="H89" s="4">
        <f t="shared" si="17"/>
        <v>0.46713648603259161</v>
      </c>
      <c r="I89" s="4">
        <f t="shared" si="18"/>
        <v>0.47928599825094043</v>
      </c>
      <c r="J89" s="4">
        <f t="shared" si="19"/>
        <v>0.97465080919808622</v>
      </c>
      <c r="K89" s="4">
        <f t="shared" si="20"/>
        <v>32.589519518046608</v>
      </c>
      <c r="L89" s="4">
        <f t="shared" si="21"/>
        <v>33.435822314660754</v>
      </c>
      <c r="M89" s="4">
        <f t="shared" si="22"/>
        <v>0.97468873985961269</v>
      </c>
      <c r="N89" s="4">
        <f t="shared" si="23"/>
        <v>33.056656004079208</v>
      </c>
      <c r="O89" s="4">
        <f t="shared" si="24"/>
        <v>33.915108312911691</v>
      </c>
      <c r="P89" s="4">
        <f t="shared" si="25"/>
        <v>0.97468820382609056</v>
      </c>
      <c r="Q89" s="4">
        <f t="shared" si="26"/>
        <v>69.761733989054932</v>
      </c>
      <c r="R89" s="30">
        <f t="shared" si="27"/>
        <v>0.99996338019539632</v>
      </c>
      <c r="S89" s="29"/>
    </row>
    <row r="90" spans="1:19">
      <c r="B90" s="22">
        <v>12.834365587198922</v>
      </c>
      <c r="C90" s="13">
        <v>78</v>
      </c>
      <c r="D90" s="4">
        <f t="shared" si="14"/>
        <v>1.7562151012352587</v>
      </c>
      <c r="E90" s="4">
        <f t="shared" si="15"/>
        <v>6.322305932845552E-3</v>
      </c>
      <c r="F90" s="4">
        <f t="shared" si="16"/>
        <v>71.247757706704192</v>
      </c>
      <c r="G90" s="5">
        <v>0.98</v>
      </c>
      <c r="H90" s="4">
        <f t="shared" si="17"/>
        <v>0.47541705849153554</v>
      </c>
      <c r="I90" s="4">
        <f t="shared" si="18"/>
        <v>0.4877355619845567</v>
      </c>
      <c r="J90" s="4">
        <f t="shared" si="19"/>
        <v>0.9747434789399031</v>
      </c>
      <c r="K90" s="4">
        <f t="shared" si="20"/>
        <v>33.876234449848042</v>
      </c>
      <c r="L90" s="4">
        <f t="shared" si="21"/>
        <v>34.748796734866303</v>
      </c>
      <c r="M90" s="4">
        <f t="shared" si="22"/>
        <v>0.97488942446911409</v>
      </c>
      <c r="N90" s="4">
        <f t="shared" si="23"/>
        <v>34.351651508339586</v>
      </c>
      <c r="O90" s="4">
        <f t="shared" si="24"/>
        <v>35.236532296850854</v>
      </c>
      <c r="P90" s="4">
        <f t="shared" si="25"/>
        <v>0.97488740432637999</v>
      </c>
      <c r="Q90" s="4">
        <f t="shared" si="26"/>
        <v>71.245157095939959</v>
      </c>
      <c r="R90" s="30">
        <f t="shared" si="27"/>
        <v>0.99996349905108683</v>
      </c>
      <c r="S90" s="29"/>
    </row>
    <row r="91" spans="1:19">
      <c r="B91" s="22">
        <v>13.069110493862508</v>
      </c>
      <c r="C91" s="13">
        <v>79</v>
      </c>
      <c r="D91" s="4">
        <f t="shared" si="14"/>
        <v>1.7736033695643205</v>
      </c>
      <c r="E91" s="4">
        <f t="shared" si="15"/>
        <v>6.1810779522160908E-3</v>
      </c>
      <c r="F91" s="4">
        <f t="shared" si="16"/>
        <v>72.756110767138026</v>
      </c>
      <c r="G91" s="5">
        <v>0.98</v>
      </c>
      <c r="H91" s="4">
        <f t="shared" si="17"/>
        <v>0.48377921688535613</v>
      </c>
      <c r="I91" s="4">
        <f t="shared" si="18"/>
        <v>0.49626837667212875</v>
      </c>
      <c r="J91" s="4">
        <f t="shared" si="19"/>
        <v>0.97483385931112054</v>
      </c>
      <c r="K91" s="4">
        <f t="shared" si="20"/>
        <v>35.205551774008946</v>
      </c>
      <c r="L91" s="4">
        <f t="shared" si="21"/>
        <v>36.105242984010083</v>
      </c>
      <c r="M91" s="4">
        <f t="shared" si="22"/>
        <v>0.97508142486675453</v>
      </c>
      <c r="N91" s="4">
        <f t="shared" si="23"/>
        <v>35.689330990894312</v>
      </c>
      <c r="O91" s="4">
        <f t="shared" si="24"/>
        <v>36.60151136068221</v>
      </c>
      <c r="P91" s="4">
        <f t="shared" si="25"/>
        <v>0.97507806820327714</v>
      </c>
      <c r="Q91" s="4">
        <f t="shared" si="26"/>
        <v>72.753463007504607</v>
      </c>
      <c r="R91" s="30">
        <f t="shared" si="27"/>
        <v>0.99996360773541215</v>
      </c>
      <c r="S91" s="29"/>
    </row>
    <row r="92" spans="1:19">
      <c r="B92" s="22">
        <v>13.303855400526094</v>
      </c>
      <c r="C92" s="13">
        <v>80</v>
      </c>
      <c r="D92" s="4">
        <f t="shared" si="14"/>
        <v>1.7913394032599639</v>
      </c>
      <c r="E92" s="4">
        <f t="shared" si="15"/>
        <v>6.0433806711023648E-3</v>
      </c>
      <c r="F92" s="4">
        <f t="shared" si="16"/>
        <v>74.290025619944217</v>
      </c>
      <c r="G92" s="5">
        <v>0.98</v>
      </c>
      <c r="H92" s="4">
        <f t="shared" si="17"/>
        <v>0.49222458493413018</v>
      </c>
      <c r="I92" s="4">
        <f t="shared" si="18"/>
        <v>0.50488609917087779</v>
      </c>
      <c r="J92" s="4">
        <f t="shared" si="19"/>
        <v>0.97492203834183533</v>
      </c>
      <c r="K92" s="4">
        <f t="shared" si="20"/>
        <v>36.578920791187748</v>
      </c>
      <c r="L92" s="4">
        <f t="shared" si="21"/>
        <v>37.506639940314983</v>
      </c>
      <c r="M92" s="4">
        <f t="shared" si="22"/>
        <v>0.97526520235874148</v>
      </c>
      <c r="N92" s="4">
        <f t="shared" si="23"/>
        <v>37.071145376121883</v>
      </c>
      <c r="O92" s="4">
        <f t="shared" si="24"/>
        <v>38.011526039485858</v>
      </c>
      <c r="P92" s="4">
        <f t="shared" si="25"/>
        <v>0.97526064430070181</v>
      </c>
      <c r="Q92" s="4">
        <f t="shared" si="26"/>
        <v>74.287329363807515</v>
      </c>
      <c r="R92" s="30">
        <f t="shared" si="27"/>
        <v>0.99996370635069509</v>
      </c>
      <c r="S92" s="29"/>
    </row>
    <row r="93" spans="1:19">
      <c r="B93" s="22">
        <v>13.538600307189684</v>
      </c>
      <c r="C93" s="13">
        <v>81</v>
      </c>
      <c r="D93" s="4">
        <f t="shared" si="14"/>
        <v>1.8094337406666301</v>
      </c>
      <c r="E93" s="4">
        <f t="shared" si="15"/>
        <v>5.9090833228556466E-3</v>
      </c>
      <c r="F93" s="4">
        <f t="shared" si="16"/>
        <v>75.850205556080709</v>
      </c>
      <c r="G93" s="5">
        <v>0.98</v>
      </c>
      <c r="H93" s="4">
        <f t="shared" si="17"/>
        <v>0.50075483531919007</v>
      </c>
      <c r="I93" s="4">
        <f t="shared" si="18"/>
        <v>0.51359043629848988</v>
      </c>
      <c r="J93" s="4">
        <f t="shared" si="19"/>
        <v>0.9750080996994267</v>
      </c>
      <c r="K93" s="4">
        <f t="shared" si="20"/>
        <v>37.997852818814586</v>
      </c>
      <c r="L93" s="4">
        <f t="shared" si="21"/>
        <v>38.954529764424002</v>
      </c>
      <c r="M93" s="4">
        <f t="shared" si="22"/>
        <v>0.97544118870398688</v>
      </c>
      <c r="N93" s="4">
        <f t="shared" si="23"/>
        <v>38.498607654133778</v>
      </c>
      <c r="O93" s="4">
        <f t="shared" si="24"/>
        <v>39.468120200722488</v>
      </c>
      <c r="P93" s="4">
        <f t="shared" si="25"/>
        <v>0.97543555300688067</v>
      </c>
      <c r="Q93" s="4">
        <f t="shared" si="26"/>
        <v>75.847459398142504</v>
      </c>
      <c r="R93" s="30">
        <f t="shared" si="27"/>
        <v>0.99996379498357224</v>
      </c>
      <c r="S93" s="29"/>
    </row>
    <row r="94" spans="1:19">
      <c r="B94" s="22">
        <v>13.77334521385327</v>
      </c>
      <c r="C94" s="13">
        <v>82</v>
      </c>
      <c r="D94" s="4">
        <f t="shared" si="14"/>
        <v>1.8278973502652691</v>
      </c>
      <c r="E94" s="4">
        <f t="shared" si="15"/>
        <v>5.7780615196881156E-3</v>
      </c>
      <c r="F94" s="4">
        <f t="shared" si="16"/>
        <v>77.437380702990978</v>
      </c>
      <c r="G94" s="5">
        <v>0.98</v>
      </c>
      <c r="H94" s="4">
        <f t="shared" si="17"/>
        <v>0.50937169167165031</v>
      </c>
      <c r="I94" s="4">
        <f t="shared" si="18"/>
        <v>0.52238314686222487</v>
      </c>
      <c r="J94" s="4">
        <f t="shared" si="19"/>
        <v>0.97509212295854131</v>
      </c>
      <c r="K94" s="4">
        <f t="shared" si="20"/>
        <v>39.463924461105421</v>
      </c>
      <c r="L94" s="4">
        <f t="shared" si="21"/>
        <v>40.450521236149349</v>
      </c>
      <c r="M94" s="4">
        <f t="shared" si="22"/>
        <v>0.97560978833167078</v>
      </c>
      <c r="N94" s="4">
        <f t="shared" si="23"/>
        <v>39.973296152777074</v>
      </c>
      <c r="O94" s="4">
        <f t="shared" si="24"/>
        <v>40.972904383011567</v>
      </c>
      <c r="P94" s="4">
        <f t="shared" si="25"/>
        <v>0.97560318836833648</v>
      </c>
      <c r="Q94" s="4">
        <f t="shared" si="26"/>
        <v>77.434583177351072</v>
      </c>
      <c r="R94" s="30">
        <f t="shared" si="27"/>
        <v>0.99996387370525053</v>
      </c>
      <c r="S94" s="29"/>
    </row>
    <row r="95" spans="1:19">
      <c r="B95" s="22">
        <v>14.00809012051686</v>
      </c>
      <c r="C95" s="13">
        <v>83</v>
      </c>
      <c r="D95" s="4">
        <f t="shared" si="14"/>
        <v>1.8467416528453235</v>
      </c>
      <c r="E95" s="4">
        <f t="shared" si="15"/>
        <v>5.6501968684041391E-3</v>
      </c>
      <c r="F95" s="4">
        <f t="shared" si="16"/>
        <v>79.052309338721898</v>
      </c>
      <c r="G95" s="5">
        <v>0.98</v>
      </c>
      <c r="H95" s="4">
        <f t="shared" si="17"/>
        <v>0.51807693066292393</v>
      </c>
      <c r="I95" s="4">
        <f t="shared" si="18"/>
        <v>0.53126604379209585</v>
      </c>
      <c r="J95" s="4">
        <f t="shared" si="19"/>
        <v>0.97517418385140886</v>
      </c>
      <c r="K95" s="4">
        <f t="shared" si="20"/>
        <v>40.978781085711546</v>
      </c>
      <c r="L95" s="4">
        <f t="shared" si="21"/>
        <v>41.996293302073965</v>
      </c>
      <c r="M95" s="4">
        <f t="shared" si="22"/>
        <v>0.97577138036817712</v>
      </c>
      <c r="N95" s="4">
        <f t="shared" si="23"/>
        <v>41.496858016374475</v>
      </c>
      <c r="O95" s="4">
        <f t="shared" si="24"/>
        <v>42.527559345866059</v>
      </c>
      <c r="P95" s="4">
        <f t="shared" si="25"/>
        <v>0.97576392002397438</v>
      </c>
      <c r="Q95" s="4">
        <f t="shared" si="26"/>
        <v>79.049458915745561</v>
      </c>
      <c r="R95" s="30">
        <f t="shared" si="27"/>
        <v>0.99996394257169485</v>
      </c>
      <c r="S95" s="29"/>
    </row>
    <row r="96" spans="1:19">
      <c r="B96" s="22">
        <v>14.242835027180446</v>
      </c>
      <c r="C96" s="13">
        <v>84</v>
      </c>
      <c r="D96" s="4">
        <f t="shared" si="14"/>
        <v>1.8659785450624622</v>
      </c>
      <c r="E96" s="4">
        <f t="shared" si="15"/>
        <v>5.5253766135793065E-3</v>
      </c>
      <c r="F96" s="4">
        <f t="shared" si="16"/>
        <v>80.6957792848509</v>
      </c>
      <c r="G96" s="5">
        <v>0.98</v>
      </c>
      <c r="H96" s="4">
        <f t="shared" si="17"/>
        <v>0.52687238420357274</v>
      </c>
      <c r="I96" s="4">
        <f t="shared" si="18"/>
        <v>0.54024099638459466</v>
      </c>
      <c r="J96" s="4">
        <f t="shared" si="19"/>
        <v>0.97525435450014442</v>
      </c>
      <c r="K96" s="4">
        <f t="shared" si="20"/>
        <v>42.544140522299351</v>
      </c>
      <c r="L96" s="4">
        <f t="shared" si="21"/>
        <v>43.59359884961254</v>
      </c>
      <c r="M96" s="4">
        <f t="shared" si="22"/>
        <v>0.97592632049183259</v>
      </c>
      <c r="N96" s="4">
        <f t="shared" si="23"/>
        <v>43.071012906502929</v>
      </c>
      <c r="O96" s="4">
        <f t="shared" si="24"/>
        <v>44.133839845997137</v>
      </c>
      <c r="P96" s="4">
        <f t="shared" si="25"/>
        <v>0.97591809497648763</v>
      </c>
      <c r="Q96" s="4">
        <f t="shared" si="26"/>
        <v>80.692874367828409</v>
      </c>
      <c r="R96" s="30">
        <f t="shared" si="27"/>
        <v>0.99996400162377463</v>
      </c>
      <c r="S96" s="29"/>
    </row>
    <row r="97" spans="1:19">
      <c r="B97" s="22">
        <v>14.477579933844035</v>
      </c>
      <c r="C97" s="13">
        <v>85</v>
      </c>
      <c r="D97" s="4">
        <f t="shared" si="14"/>
        <v>1.8856204244841723</v>
      </c>
      <c r="E97" s="4">
        <f t="shared" si="15"/>
        <v>5.4034933059268217E-3</v>
      </c>
      <c r="F97" s="4">
        <f t="shared" si="16"/>
        <v>82.368609383835022</v>
      </c>
      <c r="G97" s="5">
        <v>0.98</v>
      </c>
      <c r="H97" s="4">
        <f t="shared" si="17"/>
        <v>0.53575994175730068</v>
      </c>
      <c r="I97" s="4">
        <f t="shared" si="18"/>
        <v>0.54930993266390893</v>
      </c>
      <c r="J97" s="4">
        <f t="shared" si="19"/>
        <v>0.97533270363254343</v>
      </c>
      <c r="K97" s="4">
        <f t="shared" si="20"/>
        <v>44.16179699965744</v>
      </c>
      <c r="L97" s="4">
        <f t="shared" si="21"/>
        <v>45.24426872446773</v>
      </c>
      <c r="M97" s="4">
        <f t="shared" si="22"/>
        <v>0.97607494263190742</v>
      </c>
      <c r="N97" s="4">
        <f t="shared" si="23"/>
        <v>44.697556941414746</v>
      </c>
      <c r="O97" s="4">
        <f t="shared" si="24"/>
        <v>45.793578657131647</v>
      </c>
      <c r="P97" s="4">
        <f t="shared" si="25"/>
        <v>0.97606603921647839</v>
      </c>
      <c r="Q97" s="4">
        <f t="shared" si="26"/>
        <v>82.36564830541684</v>
      </c>
      <c r="R97" s="30">
        <f t="shared" si="27"/>
        <v>0.99996405088734253</v>
      </c>
      <c r="S97" s="29"/>
    </row>
    <row r="98" spans="1:19">
      <c r="B98" s="22">
        <v>14.712324840507621</v>
      </c>
      <c r="C98" s="13">
        <v>86</v>
      </c>
      <c r="D98" s="4">
        <f t="shared" si="14"/>
        <v>1.9056802162340041</v>
      </c>
      <c r="E98" s="4">
        <f t="shared" si="15"/>
        <v>5.2844444938011381E-3</v>
      </c>
      <c r="F98" s="4">
        <f t="shared" si="16"/>
        <v>84.071651066854528</v>
      </c>
      <c r="G98" s="5">
        <v>0.98</v>
      </c>
      <c r="H98" s="4">
        <f t="shared" si="17"/>
        <v>0.54474155277739877</v>
      </c>
      <c r="I98" s="4">
        <f t="shared" si="18"/>
        <v>0.55847484186809071</v>
      </c>
      <c r="J98" s="4">
        <f t="shared" si="19"/>
        <v>0.97540929678272659</v>
      </c>
      <c r="K98" s="4">
        <f t="shared" si="20"/>
        <v>45.833625339355741</v>
      </c>
      <c r="L98" s="4">
        <f t="shared" si="21"/>
        <v>46.950216009874161</v>
      </c>
      <c r="M98" s="4">
        <f t="shared" si="22"/>
        <v>0.9762175605265887</v>
      </c>
      <c r="N98" s="4">
        <f t="shared" si="23"/>
        <v>46.378366892133144</v>
      </c>
      <c r="O98" s="4">
        <f t="shared" si="24"/>
        <v>47.508690851742259</v>
      </c>
      <c r="P98" s="4">
        <f t="shared" si="25"/>
        <v>0.97620805921307208</v>
      </c>
      <c r="Q98" s="4">
        <f t="shared" si="26"/>
        <v>84.068632085245468</v>
      </c>
      <c r="R98" s="30">
        <f t="shared" si="27"/>
        <v>0.99996409037326195</v>
      </c>
      <c r="S98" s="29"/>
    </row>
    <row r="99" spans="1:19">
      <c r="B99" s="22">
        <v>14.947069747171208</v>
      </c>
      <c r="C99" s="13">
        <v>87</v>
      </c>
      <c r="D99" s="4">
        <f t="shared" si="14"/>
        <v>1.9261714013547997</v>
      </c>
      <c r="E99" s="4">
        <f t="shared" si="15"/>
        <v>5.1681324359771959E-3</v>
      </c>
      <c r="F99" s="4">
        <f t="shared" si="16"/>
        <v>85.805790018732552</v>
      </c>
      <c r="G99" s="5">
        <v>0.98</v>
      </c>
      <c r="H99" s="4">
        <f t="shared" si="17"/>
        <v>0.55381922927350402</v>
      </c>
      <c r="I99" s="4">
        <f t="shared" si="18"/>
        <v>0.56773777706819806</v>
      </c>
      <c r="J99" s="4">
        <f t="shared" si="19"/>
        <v>0.97548419647787132</v>
      </c>
      <c r="K99" s="4">
        <f t="shared" si="20"/>
        <v>47.561585425549481</v>
      </c>
      <c r="L99" s="4">
        <f t="shared" si="21"/>
        <v>48.713440587622877</v>
      </c>
      <c r="M99" s="4">
        <f t="shared" si="22"/>
        <v>0.97635446915309732</v>
      </c>
      <c r="N99" s="4">
        <f t="shared" si="23"/>
        <v>48.115404654822989</v>
      </c>
      <c r="O99" s="4">
        <f t="shared" si="24"/>
        <v>49.28117836469108</v>
      </c>
      <c r="P99" s="4">
        <f t="shared" si="25"/>
        <v>0.97634444328337444</v>
      </c>
      <c r="Q99" s="4">
        <f t="shared" si="26"/>
        <v>85.802711313626929</v>
      </c>
      <c r="R99" s="30">
        <f t="shared" si="27"/>
        <v>0.999964120077387</v>
      </c>
      <c r="S99" s="29"/>
    </row>
    <row r="100" spans="1:19">
      <c r="B100" s="22">
        <v>15.181814653834797</v>
      </c>
      <c r="C100" s="13">
        <v>88</v>
      </c>
      <c r="D100" s="4">
        <f t="shared" si="14"/>
        <v>1.9471080470216997</v>
      </c>
      <c r="E100" s="4">
        <f t="shared" si="15"/>
        <v>5.0544638340128878E-3</v>
      </c>
      <c r="F100" s="4">
        <f t="shared" si="16"/>
        <v>87.571947947069106</v>
      </c>
      <c r="G100" s="5">
        <v>0.98</v>
      </c>
      <c r="H100" s="4">
        <f t="shared" si="17"/>
        <v>0.5629950485171259</v>
      </c>
      <c r="I100" s="4">
        <f t="shared" si="18"/>
        <v>0.57710085792903665</v>
      </c>
      <c r="J100" s="4">
        <f t="shared" si="19"/>
        <v>0.97555746241215036</v>
      </c>
      <c r="K100" s="4">
        <f t="shared" si="20"/>
        <v>49.347726972242533</v>
      </c>
      <c r="L100" s="4">
        <f t="shared" si="21"/>
        <v>50.536034002615786</v>
      </c>
      <c r="M100" s="4">
        <f t="shared" si="22"/>
        <v>0.9764859460417542</v>
      </c>
      <c r="N100" s="4">
        <f t="shared" si="23"/>
        <v>49.910722020759664</v>
      </c>
      <c r="O100" s="4">
        <f t="shared" si="24"/>
        <v>51.113134860544832</v>
      </c>
      <c r="P100" s="4">
        <f t="shared" si="25"/>
        <v>0.97647546285185238</v>
      </c>
      <c r="Q100" s="4">
        <f t="shared" si="26"/>
        <v>87.568807615305886</v>
      </c>
      <c r="R100" s="30">
        <f t="shared" si="27"/>
        <v>0.99996413998047506</v>
      </c>
      <c r="S100" s="29"/>
    </row>
    <row r="101" spans="1:19">
      <c r="B101" s="22">
        <v>15.416559560498383</v>
      </c>
      <c r="C101" s="13">
        <v>89</v>
      </c>
      <c r="D101" s="4">
        <f t="shared" si="14"/>
        <v>1.968504838747213</v>
      </c>
      <c r="E101" s="4">
        <f t="shared" si="15"/>
        <v>4.9433495826545189E-3</v>
      </c>
      <c r="F101" s="4">
        <f t="shared" si="16"/>
        <v>89.37108446333481</v>
      </c>
      <c r="G101" s="5">
        <v>0.98</v>
      </c>
      <c r="H101" s="4">
        <f t="shared" si="17"/>
        <v>0.57227115589504107</v>
      </c>
      <c r="I101" s="4">
        <f t="shared" si="18"/>
        <v>0.58656627362078684</v>
      </c>
      <c r="J101" s="4">
        <f t="shared" si="19"/>
        <v>0.97562915160889818</v>
      </c>
      <c r="K101" s="4">
        <f t="shared" si="20"/>
        <v>51.194194611218393</v>
      </c>
      <c r="L101" s="4">
        <f t="shared" si="21"/>
        <v>52.420184654631967</v>
      </c>
      <c r="M101" s="4">
        <f t="shared" si="22"/>
        <v>0.97661225248459249</v>
      </c>
      <c r="N101" s="4">
        <f t="shared" si="23"/>
        <v>51.766465767113438</v>
      </c>
      <c r="O101" s="4">
        <f t="shared" si="24"/>
        <v>53.006750928252764</v>
      </c>
      <c r="P101" s="4">
        <f t="shared" si="25"/>
        <v>0.9766013736095972</v>
      </c>
      <c r="Q101" s="4">
        <f t="shared" si="26"/>
        <v>89.367880514251056</v>
      </c>
      <c r="R101" s="30">
        <f t="shared" si="27"/>
        <v>0.99996415004804973</v>
      </c>
      <c r="S101" s="29"/>
    </row>
    <row r="102" spans="1:19">
      <c r="B102" s="22">
        <v>15.651304467161973</v>
      </c>
      <c r="C102" s="13">
        <v>90</v>
      </c>
      <c r="D102" s="4">
        <f t="shared" si="14"/>
        <v>1.9903771147332932</v>
      </c>
      <c r="E102" s="4">
        <f t="shared" si="15"/>
        <v>4.8347045368818927E-3</v>
      </c>
      <c r="F102" s="4">
        <f t="shared" si="16"/>
        <v>91.20419908433918</v>
      </c>
      <c r="G102" s="5">
        <v>0.98</v>
      </c>
      <c r="H102" s="4">
        <f t="shared" si="17"/>
        <v>0.58164976792036238</v>
      </c>
      <c r="I102" s="4">
        <f t="shared" si="18"/>
        <v>0.5961362858915229</v>
      </c>
      <c r="J102" s="4">
        <f t="shared" si="19"/>
        <v>0.9756993185719337</v>
      </c>
      <c r="K102" s="4">
        <f t="shared" si="20"/>
        <v>53.103233325932159</v>
      </c>
      <c r="L102" s="4">
        <f t="shared" si="21"/>
        <v>54.368183343115398</v>
      </c>
      <c r="M102" s="4">
        <f t="shared" si="22"/>
        <v>0.97673363464804053</v>
      </c>
      <c r="N102" s="4">
        <f t="shared" si="23"/>
        <v>53.684883093852527</v>
      </c>
      <c r="O102" s="4">
        <f t="shared" si="24"/>
        <v>54.96431962900693</v>
      </c>
      <c r="P102" s="4">
        <f t="shared" si="25"/>
        <v>0.97672241658242609</v>
      </c>
      <c r="Q102" s="4">
        <f t="shared" si="26"/>
        <v>91.200929434798084</v>
      </c>
      <c r="R102" s="30">
        <f t="shared" si="27"/>
        <v>0.99996415023020957</v>
      </c>
      <c r="S102" s="29"/>
    </row>
    <row r="103" spans="1:19">
      <c r="B103" s="22">
        <v>15.886049373825559</v>
      </c>
      <c r="C103" s="13">
        <v>91</v>
      </c>
      <c r="D103" s="4">
        <f t="shared" si="14"/>
        <v>2.0127409025392851</v>
      </c>
      <c r="E103" s="4">
        <f t="shared" si="15"/>
        <v>4.7284472943130602E-3</v>
      </c>
      <c r="F103" s="4">
        <f t="shared" si="16"/>
        <v>93.072333363224644</v>
      </c>
      <c r="G103" s="5">
        <v>0.98</v>
      </c>
      <c r="H103" s="4">
        <f t="shared" si="17"/>
        <v>0.59113317541185517</v>
      </c>
      <c r="I103" s="4">
        <f t="shared" si="18"/>
        <v>0.60581323231141349</v>
      </c>
      <c r="J103" s="4">
        <f t="shared" si="19"/>
        <v>0.97576801542688629</v>
      </c>
      <c r="K103" s="4">
        <f t="shared" si="20"/>
        <v>55.077194258954087</v>
      </c>
      <c r="L103" s="4">
        <f t="shared" si="21"/>
        <v>56.382429193137774</v>
      </c>
      <c r="M103" s="4">
        <f t="shared" si="22"/>
        <v>0.97685032459824295</v>
      </c>
      <c r="N103" s="4">
        <f t="shared" si="23"/>
        <v>55.668327434365949</v>
      </c>
      <c r="O103" s="4">
        <f t="shared" si="24"/>
        <v>56.988242425449201</v>
      </c>
      <c r="P103" s="4">
        <f t="shared" si="25"/>
        <v>0.97683881911589154</v>
      </c>
      <c r="Q103" s="4">
        <f t="shared" si="26"/>
        <v>93.068995832291151</v>
      </c>
      <c r="R103" s="30">
        <f t="shared" si="27"/>
        <v>0.99996414046137139</v>
      </c>
      <c r="S103" s="29"/>
    </row>
    <row r="104" spans="1:19">
      <c r="B104" s="22">
        <v>16.120794280489143</v>
      </c>
      <c r="C104" s="13">
        <v>92</v>
      </c>
      <c r="D104" s="4">
        <f t="shared" si="14"/>
        <v>2.0356129582499589</v>
      </c>
      <c r="E104" s="4">
        <f t="shared" si="15"/>
        <v>4.6244999918000707E-3</v>
      </c>
      <c r="F104" s="4">
        <f t="shared" si="16"/>
        <v>94.976573159942348</v>
      </c>
      <c r="G104" s="5">
        <v>0.98</v>
      </c>
      <c r="H104" s="4">
        <f t="shared" si="17"/>
        <v>0.60072374685290919</v>
      </c>
      <c r="I104" s="4">
        <f t="shared" si="18"/>
        <v>0.61559952970024412</v>
      </c>
      <c r="J104" s="4">
        <f t="shared" si="19"/>
        <v>0.97583529205329567</v>
      </c>
      <c r="K104" s="4">
        <f t="shared" si="20"/>
        <v>57.118540923089157</v>
      </c>
      <c r="L104" s="4">
        <f t="shared" si="21"/>
        <v>58.465435993275598</v>
      </c>
      <c r="M104" s="4">
        <f t="shared" si="22"/>
        <v>0.97696254124674009</v>
      </c>
      <c r="N104" s="4">
        <f t="shared" si="23"/>
        <v>57.719264669942071</v>
      </c>
      <c r="O104" s="4">
        <f t="shared" si="24"/>
        <v>59.08103552297586</v>
      </c>
      <c r="P104" s="4">
        <f t="shared" si="25"/>
        <v>0.97695079578447441</v>
      </c>
      <c r="Q104" s="4">
        <f t="shared" si="26"/>
        <v>94.973165463177594</v>
      </c>
      <c r="R104" s="30">
        <f t="shared" si="27"/>
        <v>0.99996412065995455</v>
      </c>
      <c r="S104" s="29"/>
    </row>
    <row r="105" spans="1:19">
      <c r="B105" s="22">
        <v>16.355539187152736</v>
      </c>
      <c r="C105" s="13">
        <v>93</v>
      </c>
      <c r="D105" s="4">
        <f t="shared" si="14"/>
        <v>2.059010808344786</v>
      </c>
      <c r="E105" s="4">
        <f t="shared" si="15"/>
        <v>4.522788115147577E-3</v>
      </c>
      <c r="F105" s="4">
        <f t="shared" si="16"/>
        <v>96.918051062056733</v>
      </c>
      <c r="G105" s="5">
        <v>0.98</v>
      </c>
      <c r="H105" s="4">
        <f t="shared" si="17"/>
        <v>0.61042393194248745</v>
      </c>
      <c r="I105" s="4">
        <f t="shared" si="18"/>
        <v>0.62549767775083409</v>
      </c>
      <c r="J105" s="4">
        <f t="shared" si="19"/>
        <v>0.9759011962081956</v>
      </c>
      <c r="K105" s="4">
        <f t="shared" si="20"/>
        <v>59.229855849095657</v>
      </c>
      <c r="L105" s="4">
        <f t="shared" si="21"/>
        <v>60.619838978996512</v>
      </c>
      <c r="M105" s="4">
        <f t="shared" si="22"/>
        <v>0.97707049122346801</v>
      </c>
      <c r="N105" s="4">
        <f t="shared" si="23"/>
        <v>59.840279781038149</v>
      </c>
      <c r="O105" s="4">
        <f t="shared" si="24"/>
        <v>61.245336656747369</v>
      </c>
      <c r="P105" s="4">
        <f t="shared" si="25"/>
        <v>0.97705854923152868</v>
      </c>
      <c r="Q105" s="4">
        <f t="shared" si="26"/>
        <v>96.914570805400047</v>
      </c>
      <c r="R105" s="30">
        <f t="shared" si="27"/>
        <v>0.99996409072800629</v>
      </c>
      <c r="S105" s="29"/>
    </row>
    <row r="106" spans="1:19">
      <c r="B106" s="22">
        <v>16.590284093816322</v>
      </c>
      <c r="C106" s="13">
        <v>94</v>
      </c>
      <c r="D106" s="4">
        <f t="shared" si="14"/>
        <v>2.0829527944883299</v>
      </c>
      <c r="E106" s="4">
        <f t="shared" si="15"/>
        <v>4.4232403209770515E-3</v>
      </c>
      <c r="F106" s="4">
        <f t="shared" si="16"/>
        <v>98.897948967706412</v>
      </c>
      <c r="G106" s="5">
        <v>0.98</v>
      </c>
      <c r="H106" s="4">
        <f t="shared" si="17"/>
        <v>0.62023626535137366</v>
      </c>
      <c r="I106" s="4">
        <f t="shared" si="18"/>
        <v>0.63551026286194257</v>
      </c>
      <c r="J106" s="4">
        <f t="shared" si="19"/>
        <v>0.97596577364182235</v>
      </c>
      <c r="K106" s="4">
        <f t="shared" si="20"/>
        <v>61.413847706019702</v>
      </c>
      <c r="L106" s="4">
        <f t="shared" si="21"/>
        <v>62.848402098306764</v>
      </c>
      <c r="M106" s="4">
        <f t="shared" si="22"/>
        <v>0.97717436968336679</v>
      </c>
      <c r="N106" s="4">
        <f t="shared" si="23"/>
        <v>62.034083971371075</v>
      </c>
      <c r="O106" s="4">
        <f t="shared" si="24"/>
        <v>63.483912361168727</v>
      </c>
      <c r="P106" s="4">
        <f t="shared" si="25"/>
        <v>0.9771622709459149</v>
      </c>
      <c r="Q106" s="4">
        <f t="shared" si="26"/>
        <v>98.894393640909414</v>
      </c>
      <c r="R106" s="30">
        <f t="shared" si="27"/>
        <v>0.99996405055075344</v>
      </c>
      <c r="S106" s="29"/>
    </row>
    <row r="107" spans="1:19">
      <c r="B107" s="22">
        <v>16.825029000479908</v>
      </c>
      <c r="C107" s="13">
        <v>95</v>
      </c>
      <c r="D107" s="4">
        <f t="shared" si="14"/>
        <v>2.1074581214823103</v>
      </c>
      <c r="E107" s="4">
        <f t="shared" si="15"/>
        <v>4.3257882698416938E-3</v>
      </c>
      <c r="F107" s="4">
        <f t="shared" si="16"/>
        <v>100.91750084362786</v>
      </c>
      <c r="G107" s="5">
        <v>0.98</v>
      </c>
      <c r="H107" s="4">
        <f t="shared" si="17"/>
        <v>0.63016337069812656</v>
      </c>
      <c r="I107" s="4">
        <f t="shared" si="18"/>
        <v>0.6456399621953639</v>
      </c>
      <c r="J107" s="4">
        <f t="shared" si="19"/>
        <v>0.97602906820604407</v>
      </c>
      <c r="K107" s="4">
        <f t="shared" si="20"/>
        <v>63.673358933585469</v>
      </c>
      <c r="L107" s="4">
        <f t="shared" si="21"/>
        <v>65.154025799904488</v>
      </c>
      <c r="M107" s="4">
        <f t="shared" si="22"/>
        <v>0.97727436105228072</v>
      </c>
      <c r="N107" s="4">
        <f t="shared" si="23"/>
        <v>64.30352230428359</v>
      </c>
      <c r="O107" s="4">
        <f t="shared" si="24"/>
        <v>65.799665762099863</v>
      </c>
      <c r="P107" s="4">
        <f t="shared" si="25"/>
        <v>0.97726214198069616</v>
      </c>
      <c r="Q107" s="4">
        <f t="shared" si="26"/>
        <v>100.91386781320324</v>
      </c>
      <c r="R107" s="30">
        <f t="shared" si="27"/>
        <v>0.99996399999609331</v>
      </c>
      <c r="S107" s="29"/>
    </row>
    <row r="108" spans="1:19">
      <c r="B108" s="22">
        <v>17.059773907143494</v>
      </c>
      <c r="C108" s="13">
        <v>96</v>
      </c>
      <c r="D108" s="4">
        <f t="shared" si="14"/>
        <v>2.1325469086428139</v>
      </c>
      <c r="E108" s="4">
        <f t="shared" si="15"/>
        <v>4.2303664697716566E-3</v>
      </c>
      <c r="F108" s="4">
        <f t="shared" si="16"/>
        <v>102.97799567234479</v>
      </c>
      <c r="G108" s="5">
        <v>0.98</v>
      </c>
      <c r="H108" s="4">
        <f t="shared" si="17"/>
        <v>0.64020796476034503</v>
      </c>
      <c r="I108" s="4">
        <f t="shared" si="18"/>
        <v>0.65588954797313792</v>
      </c>
      <c r="J108" s="4">
        <f t="shared" si="19"/>
        <v>0.97609112195604752</v>
      </c>
      <c r="K108" s="4">
        <f t="shared" si="20"/>
        <v>66.011373929874793</v>
      </c>
      <c r="L108" s="4">
        <f t="shared" si="21"/>
        <v>67.539755387954813</v>
      </c>
      <c r="M108" s="4">
        <f t="shared" si="22"/>
        <v>0.97737063971729166</v>
      </c>
      <c r="N108" s="4">
        <f t="shared" si="23"/>
        <v>66.651581894635129</v>
      </c>
      <c r="O108" s="4">
        <f t="shared" si="24"/>
        <v>68.195644935927959</v>
      </c>
      <c r="P108" s="4">
        <f t="shared" si="25"/>
        <v>0.97735833361875923</v>
      </c>
      <c r="Q108" s="4">
        <f t="shared" si="26"/>
        <v>102.97428217398719</v>
      </c>
      <c r="R108" s="30">
        <f t="shared" si="27"/>
        <v>0.99996393891400437</v>
      </c>
      <c r="S108" s="29"/>
    </row>
    <row r="109" spans="1:19">
      <c r="B109" s="22">
        <v>17.29451881380708</v>
      </c>
      <c r="C109" s="13">
        <v>97</v>
      </c>
      <c r="D109" s="4">
        <f t="shared" si="14"/>
        <v>2.1582402448915228</v>
      </c>
      <c r="E109" s="4">
        <f t="shared" si="15"/>
        <v>4.1369121294968772E-3</v>
      </c>
      <c r="F109" s="4">
        <f t="shared" si="16"/>
        <v>105.08078060394509</v>
      </c>
      <c r="G109" s="5">
        <v>0.98</v>
      </c>
      <c r="H109" s="4">
        <f t="shared" si="17"/>
        <v>0.6503728619381588</v>
      </c>
      <c r="I109" s="4">
        <f t="shared" si="18"/>
        <v>0.66626189203213149</v>
      </c>
      <c r="J109" s="4">
        <f t="shared" si="19"/>
        <v>0.97615197524578456</v>
      </c>
      <c r="K109" s="4">
        <f t="shared" si="20"/>
        <v>68.431027841737375</v>
      </c>
      <c r="L109" s="4">
        <f t="shared" si="21"/>
        <v>70.008789991896222</v>
      </c>
      <c r="M109" s="4">
        <f t="shared" si="22"/>
        <v>0.97746337066614808</v>
      </c>
      <c r="N109" s="4">
        <f t="shared" si="23"/>
        <v>69.081400703675527</v>
      </c>
      <c r="O109" s="4">
        <f t="shared" si="24"/>
        <v>70.675051883928361</v>
      </c>
      <c r="P109" s="4">
        <f t="shared" si="25"/>
        <v>0.97745100798977647</v>
      </c>
      <c r="Q109" s="4">
        <f t="shared" si="26"/>
        <v>105.07698373437805</v>
      </c>
      <c r="R109" s="30">
        <f t="shared" si="27"/>
        <v>0.99996386713588137</v>
      </c>
      <c r="S109" s="29"/>
    </row>
    <row r="110" spans="1:19">
      <c r="B110" s="22">
        <v>17.529263720470674</v>
      </c>
      <c r="C110" s="13">
        <v>98</v>
      </c>
      <c r="D110" s="4">
        <f t="shared" si="14"/>
        <v>2.1845602478780046</v>
      </c>
      <c r="E110" s="4">
        <f t="shared" si="15"/>
        <v>4.0453650206562775E-3</v>
      </c>
      <c r="F110" s="4">
        <f t="shared" si="16"/>
        <v>107.22726432932824</v>
      </c>
      <c r="G110" s="5">
        <v>0.98</v>
      </c>
      <c r="H110" s="4">
        <f t="shared" si="17"/>
        <v>0.66066097898829002</v>
      </c>
      <c r="I110" s="4">
        <f t="shared" si="18"/>
        <v>0.67675997065471427</v>
      </c>
      <c r="J110" s="4">
        <f t="shared" si="19"/>
        <v>0.9762116668176315</v>
      </c>
      <c r="K110" s="4">
        <f t="shared" si="20"/>
        <v>70.935616010045578</v>
      </c>
      <c r="L110" s="4">
        <f t="shared" si="21"/>
        <v>72.564492204455618</v>
      </c>
      <c r="M110" s="4">
        <f t="shared" si="22"/>
        <v>0.97755271008001321</v>
      </c>
      <c r="N110" s="4">
        <f t="shared" si="23"/>
        <v>71.596276989033868</v>
      </c>
      <c r="O110" s="4">
        <f t="shared" si="24"/>
        <v>73.241252175110347</v>
      </c>
      <c r="P110" s="4">
        <f t="shared" si="25"/>
        <v>0.97754031864251101</v>
      </c>
      <c r="Q110" s="4">
        <f t="shared" si="26"/>
        <v>107.22338103752641</v>
      </c>
      <c r="R110" s="30">
        <f t="shared" si="27"/>
        <v>0.9999637844737892</v>
      </c>
      <c r="S110" s="29"/>
    </row>
    <row r="111" spans="1:19">
      <c r="B111" s="22">
        <v>17.76400862713426</v>
      </c>
      <c r="C111" s="13">
        <v>99</v>
      </c>
      <c r="D111" s="4">
        <f t="shared" si="14"/>
        <v>2.2115301274814367</v>
      </c>
      <c r="E111" s="4">
        <f t="shared" si="15"/>
        <v>3.9556673483579123E-3</v>
      </c>
      <c r="F111" s="4">
        <f t="shared" si="16"/>
        <v>109.41892069342791</v>
      </c>
      <c r="G111" s="5">
        <v>0.98</v>
      </c>
      <c r="H111" s="4">
        <f t="shared" si="17"/>
        <v>0.67107534004861358</v>
      </c>
      <c r="I111" s="4">
        <f t="shared" si="18"/>
        <v>0.68738686969586082</v>
      </c>
      <c r="J111" s="4">
        <f t="shared" si="19"/>
        <v>0.97627023388668388</v>
      </c>
      <c r="K111" s="4">
        <f t="shared" si="20"/>
        <v>73.528604127104558</v>
      </c>
      <c r="L111" s="4">
        <f t="shared" si="21"/>
        <v>75.210398446352542</v>
      </c>
      <c r="M111" s="4">
        <f t="shared" si="22"/>
        <v>0.97763880588336993</v>
      </c>
      <c r="N111" s="4">
        <f t="shared" si="23"/>
        <v>74.199679467153175</v>
      </c>
      <c r="O111" s="4">
        <f t="shared" si="24"/>
        <v>75.897785316048413</v>
      </c>
      <c r="P111" s="4">
        <f t="shared" si="25"/>
        <v>0.97762641107610582</v>
      </c>
      <c r="Q111" s="4">
        <f t="shared" si="26"/>
        <v>109.41494777115821</v>
      </c>
      <c r="R111" s="30">
        <f t="shared" si="27"/>
        <v>0.99996369071962588</v>
      </c>
      <c r="S111" s="29"/>
    </row>
    <row r="112" spans="1:19">
      <c r="A112" s="1" t="s">
        <v>8</v>
      </c>
      <c r="B112" s="34">
        <v>17.79</v>
      </c>
      <c r="C112" s="28">
        <v>99.110721775544164</v>
      </c>
      <c r="D112" s="4">
        <f t="shared" si="14"/>
        <v>2.2145572844515446</v>
      </c>
      <c r="E112" s="4">
        <f t="shared" si="15"/>
        <v>3.9458471637664663E-3</v>
      </c>
      <c r="F112" s="4">
        <f t="shared" si="16"/>
        <v>109.66442852883017</v>
      </c>
      <c r="G112" s="5">
        <v>0.98</v>
      </c>
      <c r="H112" s="4">
        <f t="shared" si="17"/>
        <v>0.67223630483299968</v>
      </c>
      <c r="I112" s="4">
        <f t="shared" si="18"/>
        <v>0.68857152763911189</v>
      </c>
      <c r="J112" s="4">
        <f t="shared" si="19"/>
        <v>0.97627665079019399</v>
      </c>
      <c r="K112" s="4">
        <f t="shared" si="20"/>
        <v>73.821302165935393</v>
      </c>
      <c r="L112" s="4">
        <f t="shared" si="21"/>
        <v>75.509069914547268</v>
      </c>
      <c r="M112" s="4">
        <f t="shared" si="22"/>
        <v>0.97764814544104561</v>
      </c>
      <c r="N112" s="4">
        <f t="shared" si="23"/>
        <v>74.493538470768385</v>
      </c>
      <c r="O112" s="4">
        <f t="shared" si="24"/>
        <v>76.197641442186381</v>
      </c>
      <c r="P112" s="4">
        <f t="shared" si="25"/>
        <v>0.9776357517219092</v>
      </c>
      <c r="Q112" s="4">
        <f t="shared" si="26"/>
        <v>109.66045920231896</v>
      </c>
      <c r="R112" s="30">
        <f t="shared" si="27"/>
        <v>0.99996380479464075</v>
      </c>
      <c r="S112" s="29"/>
    </row>
    <row r="113" spans="2:19">
      <c r="B113" s="22">
        <v>17.902815686785196</v>
      </c>
      <c r="C113" s="13">
        <v>100</v>
      </c>
      <c r="D113" s="4">
        <f t="shared" si="14"/>
        <v>2.2391742540749546</v>
      </c>
      <c r="E113" s="4">
        <f t="shared" si="15"/>
        <v>3.8677636295055143E-3</v>
      </c>
      <c r="F113" s="4">
        <f t="shared" si="16"/>
        <v>111.65729256870959</v>
      </c>
      <c r="G113" s="5">
        <v>0.98</v>
      </c>
      <c r="H113" s="4">
        <f t="shared" si="17"/>
        <v>0.68161900225829575</v>
      </c>
      <c r="I113" s="4">
        <f t="shared" si="18"/>
        <v>0.69814570868533232</v>
      </c>
      <c r="J113" s="4">
        <f t="shared" si="19"/>
        <v>0.97632771179220201</v>
      </c>
      <c r="K113" s="4">
        <f t="shared" si="20"/>
        <v>76.213655737435559</v>
      </c>
      <c r="L113" s="4">
        <f t="shared" si="21"/>
        <v>77.950247028322948</v>
      </c>
      <c r="M113" s="4">
        <f t="shared" si="22"/>
        <v>0.97772179874867615</v>
      </c>
      <c r="N113" s="4">
        <f t="shared" si="23"/>
        <v>76.895274739693846</v>
      </c>
      <c r="O113" s="4">
        <f t="shared" si="24"/>
        <v>78.64839273700828</v>
      </c>
      <c r="P113" s="4">
        <f t="shared" si="25"/>
        <v>0.97770942372367775</v>
      </c>
      <c r="Q113" s="4">
        <f t="shared" si="26"/>
        <v>111.65326386537545</v>
      </c>
      <c r="R113" s="30">
        <f t="shared" si="27"/>
        <v>0.99996391903079984</v>
      </c>
      <c r="S113" s="29"/>
    </row>
    <row r="114" spans="2:19">
      <c r="B114" s="22">
        <v>18.02967776850797</v>
      </c>
      <c r="C114" s="13">
        <v>101</v>
      </c>
      <c r="D114" s="4">
        <f t="shared" si="14"/>
        <v>2.2675182319746376</v>
      </c>
      <c r="E114" s="4">
        <f t="shared" si="15"/>
        <v>3.7816005783531635E-3</v>
      </c>
      <c r="F114" s="4">
        <f t="shared" si="16"/>
        <v>113.94399601124201</v>
      </c>
      <c r="G114" s="5">
        <v>0.98</v>
      </c>
      <c r="H114" s="4">
        <f t="shared" si="17"/>
        <v>0.69229538029652715</v>
      </c>
      <c r="I114" s="4">
        <f t="shared" si="18"/>
        <v>0.70903997198965008</v>
      </c>
      <c r="J114" s="4">
        <f t="shared" si="19"/>
        <v>0.97638413579683581</v>
      </c>
      <c r="K114" s="4">
        <f t="shared" si="20"/>
        <v>78.994577742737107</v>
      </c>
      <c r="L114" s="4">
        <f t="shared" si="21"/>
        <v>80.787922543936773</v>
      </c>
      <c r="M114" s="4">
        <f t="shared" si="22"/>
        <v>0.97780182056019138</v>
      </c>
      <c r="N114" s="4">
        <f t="shared" si="23"/>
        <v>79.686873123033621</v>
      </c>
      <c r="O114" s="4">
        <f t="shared" si="24"/>
        <v>81.496962515926427</v>
      </c>
      <c r="P114" s="4">
        <f t="shared" si="25"/>
        <v>0.97778948641749597</v>
      </c>
      <c r="Q114" s="4">
        <f t="shared" si="26"/>
        <v>113.9398704381028</v>
      </c>
      <c r="R114" s="30">
        <f t="shared" si="27"/>
        <v>0.99996379297476279</v>
      </c>
      <c r="S114" s="29"/>
    </row>
    <row r="115" spans="2:19">
      <c r="B115" s="22">
        <v>18.156539850230743</v>
      </c>
      <c r="C115" s="13">
        <v>102</v>
      </c>
      <c r="D115" s="4">
        <f t="shared" si="14"/>
        <v>2.296588978538415</v>
      </c>
      <c r="E115" s="4">
        <f t="shared" si="15"/>
        <v>3.6971269987920354E-3</v>
      </c>
      <c r="F115" s="4">
        <f t="shared" si="16"/>
        <v>116.28072472386235</v>
      </c>
      <c r="G115" s="5">
        <v>0.98</v>
      </c>
      <c r="H115" s="4">
        <f t="shared" si="17"/>
        <v>0.70310777411689374</v>
      </c>
      <c r="I115" s="4">
        <f t="shared" si="18"/>
        <v>0.72007302690839148</v>
      </c>
      <c r="J115" s="4">
        <f t="shared" si="19"/>
        <v>0.97643953855022525</v>
      </c>
      <c r="K115" s="4">
        <f t="shared" si="20"/>
        <v>81.875432509615678</v>
      </c>
      <c r="L115" s="4">
        <f t="shared" si="21"/>
        <v>83.72757026524144</v>
      </c>
      <c r="M115" s="4">
        <f t="shared" si="22"/>
        <v>0.97787899792435928</v>
      </c>
      <c r="N115" s="4">
        <f t="shared" si="23"/>
        <v>82.578540283732565</v>
      </c>
      <c r="O115" s="4">
        <f t="shared" si="24"/>
        <v>84.447643292149834</v>
      </c>
      <c r="P115" s="4">
        <f t="shared" si="25"/>
        <v>0.97786672385929074</v>
      </c>
      <c r="Q115" s="4">
        <f t="shared" si="26"/>
        <v>116.27649854449187</v>
      </c>
      <c r="R115" s="30">
        <f t="shared" si="27"/>
        <v>0.99996365537469334</v>
      </c>
      <c r="S115" s="29"/>
    </row>
    <row r="116" spans="2:19">
      <c r="B116" s="22">
        <v>18.283401931953513</v>
      </c>
      <c r="C116" s="13">
        <v>103</v>
      </c>
      <c r="D116" s="4">
        <f t="shared" si="14"/>
        <v>2.3264148094285244</v>
      </c>
      <c r="E116" s="4">
        <f t="shared" si="15"/>
        <v>3.6142936829117061E-3</v>
      </c>
      <c r="F116" s="4">
        <f t="shared" si="16"/>
        <v>118.6692548534305</v>
      </c>
      <c r="G116" s="5">
        <v>0.98</v>
      </c>
      <c r="H116" s="4">
        <f t="shared" si="17"/>
        <v>0.71405969423686966</v>
      </c>
      <c r="I116" s="4">
        <f t="shared" si="18"/>
        <v>0.7312484556022445</v>
      </c>
      <c r="J116" s="4">
        <f t="shared" si="19"/>
        <v>0.97649395190692267</v>
      </c>
      <c r="K116" s="4">
        <f t="shared" si="20"/>
        <v>84.860485302407184</v>
      </c>
      <c r="L116" s="4">
        <f t="shared" si="21"/>
        <v>86.773542502783798</v>
      </c>
      <c r="M116" s="4">
        <f t="shared" si="22"/>
        <v>0.97795345049655846</v>
      </c>
      <c r="N116" s="4">
        <f t="shared" si="23"/>
        <v>85.57454499664405</v>
      </c>
      <c r="O116" s="4">
        <f t="shared" si="24"/>
        <v>87.504790958386039</v>
      </c>
      <c r="P116" s="4">
        <f t="shared" si="25"/>
        <v>0.97794125395191289</v>
      </c>
      <c r="Q116" s="4">
        <f t="shared" si="26"/>
        <v>118.66492412803593</v>
      </c>
      <c r="R116" s="30">
        <f t="shared" si="27"/>
        <v>0.99996350591903593</v>
      </c>
      <c r="S116" s="29"/>
    </row>
    <row r="117" spans="2:19">
      <c r="B117" s="22">
        <v>18.410264013676287</v>
      </c>
      <c r="C117" s="13">
        <v>104</v>
      </c>
      <c r="D117" s="4">
        <f t="shared" si="14"/>
        <v>2.3570255306052155</v>
      </c>
      <c r="E117" s="4">
        <f t="shared" si="15"/>
        <v>3.5330533154136908E-3</v>
      </c>
      <c r="F117" s="4">
        <f t="shared" si="16"/>
        <v>121.11145015192781</v>
      </c>
      <c r="G117" s="5">
        <v>0.98</v>
      </c>
      <c r="H117" s="4">
        <f t="shared" si="17"/>
        <v>0.72515478886435625</v>
      </c>
      <c r="I117" s="4">
        <f t="shared" si="18"/>
        <v>0.74256998073233282</v>
      </c>
      <c r="J117" s="4">
        <f t="shared" si="19"/>
        <v>0.97654740654772842</v>
      </c>
      <c r="K117" s="4">
        <f t="shared" si="20"/>
        <v>87.95423565673147</v>
      </c>
      <c r="L117" s="4">
        <f t="shared" si="21"/>
        <v>89.930430619441239</v>
      </c>
      <c r="M117" s="4">
        <f t="shared" si="22"/>
        <v>0.97802529189399268</v>
      </c>
      <c r="N117" s="4">
        <f t="shared" si="23"/>
        <v>88.679390445595828</v>
      </c>
      <c r="O117" s="4">
        <f t="shared" si="24"/>
        <v>90.673000600173566</v>
      </c>
      <c r="P117" s="4">
        <f t="shared" si="25"/>
        <v>0.97801318869584297</v>
      </c>
      <c r="Q117" s="4">
        <f t="shared" si="26"/>
        <v>121.10701072342111</v>
      </c>
      <c r="R117" s="30">
        <f t="shared" si="27"/>
        <v>0.99996334427090805</v>
      </c>
      <c r="S117" s="29"/>
    </row>
    <row r="118" spans="2:19">
      <c r="B118" s="22">
        <v>18.53712609539906</v>
      </c>
      <c r="C118" s="13">
        <v>105</v>
      </c>
      <c r="D118" s="4">
        <f t="shared" si="14"/>
        <v>2.3884525376799517</v>
      </c>
      <c r="E118" s="4">
        <f t="shared" si="15"/>
        <v>3.4533603834870663E-3</v>
      </c>
      <c r="F118" s="4">
        <f t="shared" si="16"/>
        <v>123.609267534241</v>
      </c>
      <c r="G118" s="5">
        <v>0.98</v>
      </c>
      <c r="H118" s="4">
        <f t="shared" si="17"/>
        <v>0.73639685119409803</v>
      </c>
      <c r="I118" s="4">
        <f t="shared" si="18"/>
        <v>0.75404147290553869</v>
      </c>
      <c r="J118" s="4">
        <f t="shared" si="19"/>
        <v>0.9765999320389489</v>
      </c>
      <c r="K118" s="4">
        <f t="shared" si="20"/>
        <v>91.16143338892546</v>
      </c>
      <c r="L118" s="4">
        <f t="shared" si="21"/>
        <v>93.203081366577962</v>
      </c>
      <c r="M118" s="4">
        <f t="shared" si="22"/>
        <v>0.9780946300517418</v>
      </c>
      <c r="N118" s="4">
        <f t="shared" si="23"/>
        <v>91.897830240119561</v>
      </c>
      <c r="O118" s="4">
        <f t="shared" si="24"/>
        <v>93.957122839483503</v>
      </c>
      <c r="P118" s="4">
        <f t="shared" si="25"/>
        <v>0.97808263453445632</v>
      </c>
      <c r="Q118" s="4">
        <f t="shared" si="26"/>
        <v>123.60471501314069</v>
      </c>
      <c r="R118" s="30">
        <f t="shared" si="27"/>
        <v>0.99996317006652391</v>
      </c>
      <c r="S118" s="29"/>
    </row>
    <row r="119" spans="2:19">
      <c r="B119" s="22">
        <v>18.66398817712183</v>
      </c>
      <c r="C119" s="13">
        <v>106</v>
      </c>
      <c r="D119" s="4">
        <f t="shared" si="14"/>
        <v>2.4207289233242753</v>
      </c>
      <c r="E119" s="4">
        <f t="shared" si="15"/>
        <v>3.3751710917854726E-3</v>
      </c>
      <c r="F119" s="4">
        <f t="shared" si="16"/>
        <v>126.16476306892068</v>
      </c>
      <c r="G119" s="5">
        <v>0.98</v>
      </c>
      <c r="H119" s="4">
        <f t="shared" si="17"/>
        <v>0.74778982719391862</v>
      </c>
      <c r="I119" s="4">
        <f t="shared" si="18"/>
        <v>0.7656669586196414</v>
      </c>
      <c r="J119" s="4">
        <f t="shared" si="19"/>
        <v>0.97665155688845184</v>
      </c>
      <c r="K119" s="4">
        <f t="shared" si="20"/>
        <v>94.487095924692255</v>
      </c>
      <c r="L119" s="4">
        <f t="shared" si="21"/>
        <v>96.596614566339994</v>
      </c>
      <c r="M119" s="4">
        <f t="shared" si="22"/>
        <v>0.97816156755474093</v>
      </c>
      <c r="N119" s="4">
        <f t="shared" si="23"/>
        <v>95.234885751886168</v>
      </c>
      <c r="O119" s="4">
        <f t="shared" si="24"/>
        <v>97.362281524959641</v>
      </c>
      <c r="P119" s="4">
        <f t="shared" si="25"/>
        <v>0.9781496926761305</v>
      </c>
      <c r="Q119" s="4">
        <f t="shared" si="26"/>
        <v>126.16009281696857</v>
      </c>
      <c r="R119" s="30">
        <f t="shared" si="27"/>
        <v>0.99996298291346564</v>
      </c>
      <c r="S119" s="29"/>
    </row>
    <row r="120" spans="2:19">
      <c r="B120" s="22">
        <v>18.7908502588446</v>
      </c>
      <c r="C120" s="13">
        <v>107</v>
      </c>
      <c r="D120" s="4">
        <f t="shared" si="14"/>
        <v>2.4538895935067995</v>
      </c>
      <c r="E120" s="4">
        <f t="shared" si="15"/>
        <v>3.2984432821717585E-3</v>
      </c>
      <c r="F120" s="4">
        <f t="shared" si="16"/>
        <v>128.78009844206861</v>
      </c>
      <c r="G120" s="5">
        <v>0.98</v>
      </c>
      <c r="H120" s="4">
        <f t="shared" si="17"/>
        <v>0.75933782392077553</v>
      </c>
      <c r="I120" s="4">
        <f t="shared" si="18"/>
        <v>0.77745062874908721</v>
      </c>
      <c r="J120" s="4">
        <f t="shared" si="19"/>
        <v>0.97670230859874019</v>
      </c>
      <c r="K120" s="4">
        <f t="shared" si="20"/>
        <v>97.936527074915446</v>
      </c>
      <c r="L120" s="4">
        <f t="shared" si="21"/>
        <v>100.11644227064937</v>
      </c>
      <c r="M120" s="4">
        <f t="shared" si="22"/>
        <v>0.97822620194751964</v>
      </c>
      <c r="N120" s="4">
        <f t="shared" si="23"/>
        <v>98.69586489883622</v>
      </c>
      <c r="O120" s="4">
        <f t="shared" si="24"/>
        <v>100.89389289939847</v>
      </c>
      <c r="P120" s="4">
        <f t="shared" si="25"/>
        <v>0.97821445939494167</v>
      </c>
      <c r="Q120" s="4">
        <f t="shared" si="26"/>
        <v>128.77530555443249</v>
      </c>
      <c r="R120" s="30">
        <f t="shared" si="27"/>
        <v>0.99996278238878444</v>
      </c>
      <c r="S120" s="29"/>
    </row>
    <row r="121" spans="2:19">
      <c r="B121" s="22">
        <v>18.917712340567377</v>
      </c>
      <c r="C121" s="13">
        <v>108</v>
      </c>
      <c r="D121" s="4">
        <f t="shared" si="14"/>
        <v>2.4879713934166166</v>
      </c>
      <c r="E121" s="4">
        <f t="shared" si="15"/>
        <v>3.2231363579212618E-3</v>
      </c>
      <c r="F121" s="4">
        <f t="shared" si="16"/>
        <v>131.45754793884353</v>
      </c>
      <c r="G121" s="5">
        <v>0.98</v>
      </c>
      <c r="H121" s="4">
        <f t="shared" si="17"/>
        <v>0.77104511841049361</v>
      </c>
      <c r="I121" s="4">
        <f t="shared" si="18"/>
        <v>0.78939684761614648</v>
      </c>
      <c r="J121" s="4">
        <f t="shared" si="19"/>
        <v>0.97675221371725496</v>
      </c>
      <c r="K121" s="4">
        <f t="shared" si="20"/>
        <v>101.51533740092496</v>
      </c>
      <c r="L121" s="4">
        <f t="shared" si="21"/>
        <v>103.76828954208764</v>
      </c>
      <c r="M121" s="4">
        <f t="shared" si="22"/>
        <v>0.97828862602337774</v>
      </c>
      <c r="N121" s="4">
        <f t="shared" si="23"/>
        <v>102.28638251933545</v>
      </c>
      <c r="O121" s="4">
        <f t="shared" si="24"/>
        <v>104.5576863897038</v>
      </c>
      <c r="P121" s="4">
        <f t="shared" si="25"/>
        <v>0.97827702631155367</v>
      </c>
      <c r="Q121" s="4">
        <f t="shared" si="26"/>
        <v>131.4526272247621</v>
      </c>
      <c r="R121" s="30">
        <f t="shared" si="27"/>
        <v>0.99996256803691697</v>
      </c>
      <c r="S121" s="29"/>
    </row>
    <row r="122" spans="2:19">
      <c r="B122" s="22">
        <v>19.044574422290147</v>
      </c>
      <c r="C122" s="13">
        <v>109</v>
      </c>
      <c r="D122" s="4">
        <f t="shared" si="14"/>
        <v>2.5230132440281179</v>
      </c>
      <c r="E122" s="4">
        <f t="shared" si="15"/>
        <v>3.1492112120973799E-3</v>
      </c>
      <c r="F122" s="4">
        <f t="shared" si="16"/>
        <v>134.19950599194652</v>
      </c>
      <c r="G122" s="5">
        <v>0.98</v>
      </c>
      <c r="H122" s="4">
        <f t="shared" si="17"/>
        <v>0.78291616718933432</v>
      </c>
      <c r="I122" s="4">
        <f t="shared" si="18"/>
        <v>0.80151016269659614</v>
      </c>
      <c r="J122" s="4">
        <f t="shared" si="19"/>
        <v>0.97680129788410386</v>
      </c>
      <c r="K122" s="4">
        <f t="shared" si="20"/>
        <v>105.22946632766705</v>
      </c>
      <c r="L122" s="4">
        <f t="shared" si="21"/>
        <v>107.55821701835509</v>
      </c>
      <c r="M122" s="4">
        <f t="shared" si="22"/>
        <v>0.97834892809453478</v>
      </c>
      <c r="N122" s="4">
        <f t="shared" si="23"/>
        <v>106.01238249485638</v>
      </c>
      <c r="O122" s="4">
        <f t="shared" si="24"/>
        <v>108.3597271810517</v>
      </c>
      <c r="P122" s="4">
        <f t="shared" si="25"/>
        <v>0.97833748065576731</v>
      </c>
      <c r="Q122" s="4">
        <f t="shared" si="26"/>
        <v>134.19445195365566</v>
      </c>
      <c r="R122" s="30">
        <f t="shared" si="27"/>
        <v>0.99996233936739554</v>
      </c>
      <c r="S122" s="29"/>
    </row>
    <row r="123" spans="2:19">
      <c r="B123" s="22">
        <v>19.171436504012917</v>
      </c>
      <c r="C123" s="13">
        <v>110</v>
      </c>
      <c r="D123" s="4">
        <f t="shared" si="14"/>
        <v>2.5590562903713767</v>
      </c>
      <c r="E123" s="4">
        <f t="shared" si="15"/>
        <v>3.076630159833932E-3</v>
      </c>
      <c r="F123" s="4">
        <f t="shared" si="16"/>
        <v>137.00849535193061</v>
      </c>
      <c r="G123" s="5">
        <v>0.98</v>
      </c>
      <c r="H123" s="4">
        <f t="shared" si="17"/>
        <v>0.79495561646034252</v>
      </c>
      <c r="I123" s="4">
        <f t="shared" si="18"/>
        <v>0.81379531501395141</v>
      </c>
      <c r="J123" s="4">
        <f t="shared" si="19"/>
        <v>0.97684958587739479</v>
      </c>
      <c r="K123" s="4">
        <f t="shared" si="20"/>
        <v>109.08520618149115</v>
      </c>
      <c r="L123" s="4">
        <f t="shared" si="21"/>
        <v>111.49264544062459</v>
      </c>
      <c r="M123" s="4">
        <f t="shared" si="22"/>
        <v>0.97840719224466222</v>
      </c>
      <c r="N123" s="4">
        <f t="shared" si="23"/>
        <v>109.88016179795149</v>
      </c>
      <c r="O123" s="4">
        <f t="shared" si="24"/>
        <v>112.30644075563853</v>
      </c>
      <c r="P123" s="4">
        <f t="shared" si="25"/>
        <v>0.97839590551207789</v>
      </c>
      <c r="Q123" s="4">
        <f t="shared" si="26"/>
        <v>137.00330216169061</v>
      </c>
      <c r="R123" s="30">
        <f t="shared" si="27"/>
        <v>0.99996209585232909</v>
      </c>
      <c r="S123" s="29"/>
    </row>
    <row r="124" spans="2:19">
      <c r="B124" s="22">
        <v>19.29829858573569</v>
      </c>
      <c r="C124" s="13">
        <v>111</v>
      </c>
      <c r="D124" s="4">
        <f t="shared" si="14"/>
        <v>2.5961440626955996</v>
      </c>
      <c r="E124" s="4">
        <f t="shared" si="15"/>
        <v>3.0053568742779337E-3</v>
      </c>
      <c r="F124" s="4">
        <f t="shared" si="16"/>
        <v>139.88717594035626</v>
      </c>
      <c r="G124" s="5">
        <v>0.98</v>
      </c>
      <c r="H124" s="4">
        <f t="shared" si="17"/>
        <v>0.8071683130227415</v>
      </c>
      <c r="I124" s="4">
        <f t="shared" si="18"/>
        <v>0.82625725028170549</v>
      </c>
      <c r="J124" s="4">
        <f t="shared" si="19"/>
        <v>0.97689710165634758</v>
      </c>
      <c r="K124" s="4">
        <f t="shared" si="20"/>
        <v>113.08922834991884</v>
      </c>
      <c r="L124" s="4">
        <f t="shared" si="21"/>
        <v>115.57838234718346</v>
      </c>
      <c r="M124" s="4">
        <f t="shared" si="22"/>
        <v>0.97846349856509063</v>
      </c>
      <c r="N124" s="4">
        <f t="shared" si="23"/>
        <v>113.89639666294158</v>
      </c>
      <c r="O124" s="4">
        <f t="shared" si="24"/>
        <v>116.40463959746516</v>
      </c>
      <c r="P124" s="4">
        <f t="shared" si="25"/>
        <v>0.97845238004947876</v>
      </c>
      <c r="Q124" s="4">
        <f t="shared" si="26"/>
        <v>139.88183741537878</v>
      </c>
      <c r="R124" s="30">
        <f t="shared" si="27"/>
        <v>0.99996183692363805</v>
      </c>
      <c r="S124" s="29"/>
    </row>
    <row r="125" spans="2:19">
      <c r="B125" s="22">
        <v>19.425160667458464</v>
      </c>
      <c r="C125" s="13">
        <v>112</v>
      </c>
      <c r="D125" s="4">
        <f t="shared" si="14"/>
        <v>2.6343226518528877</v>
      </c>
      <c r="E125" s="4">
        <f t="shared" si="15"/>
        <v>2.9353563259640063E-3</v>
      </c>
      <c r="F125" s="4">
        <f t="shared" si="16"/>
        <v>142.83835445379549</v>
      </c>
      <c r="G125" s="5">
        <v>0.98</v>
      </c>
      <c r="H125" s="4">
        <f t="shared" si="17"/>
        <v>0.81955931598861176</v>
      </c>
      <c r="I125" s="4">
        <f t="shared" si="18"/>
        <v>0.8389011308591241</v>
      </c>
      <c r="J125" s="4">
        <f t="shared" si="19"/>
        <v>0.97694386840234171</v>
      </c>
      <c r="K125" s="4">
        <f t="shared" si="20"/>
        <v>117.24861178416984</v>
      </c>
      <c r="L125" s="4">
        <f t="shared" si="21"/>
        <v>119.82265115764368</v>
      </c>
      <c r="M125" s="4">
        <f t="shared" si="22"/>
        <v>0.97851792337587884</v>
      </c>
      <c r="N125" s="4">
        <f t="shared" si="23"/>
        <v>118.06817110015845</v>
      </c>
      <c r="O125" s="4">
        <f t="shared" si="24"/>
        <v>120.66155228850279</v>
      </c>
      <c r="P125" s="4">
        <f t="shared" si="25"/>
        <v>0.97850697973664769</v>
      </c>
      <c r="Q125" s="4">
        <f t="shared" si="26"/>
        <v>142.83286402884272</v>
      </c>
      <c r="R125" s="30">
        <f t="shared" si="27"/>
        <v>0.99996156197000619</v>
      </c>
      <c r="S125" s="29"/>
    </row>
    <row r="126" spans="2:19">
      <c r="B126" s="22">
        <v>19.552022749181234</v>
      </c>
      <c r="C126" s="13">
        <v>113</v>
      </c>
      <c r="D126" s="4">
        <f t="shared" si="14"/>
        <v>2.6736409003880057</v>
      </c>
      <c r="E126" s="4">
        <f t="shared" si="15"/>
        <v>2.866594725407848E-3</v>
      </c>
      <c r="F126" s="4">
        <f t="shared" si="16"/>
        <v>145.8649947945766</v>
      </c>
      <c r="G126" s="5">
        <v>0.98</v>
      </c>
      <c r="H126" s="4">
        <f t="shared" si="17"/>
        <v>0.832133909367747</v>
      </c>
      <c r="I126" s="4">
        <f t="shared" si="18"/>
        <v>0.85173234859293556</v>
      </c>
      <c r="J126" s="4">
        <f t="shared" si="19"/>
        <v>0.97698990855805201</v>
      </c>
      <c r="K126" s="4">
        <f t="shared" si="20"/>
        <v>121.57087409178746</v>
      </c>
      <c r="L126" s="4">
        <f t="shared" si="21"/>
        <v>124.23312290011064</v>
      </c>
      <c r="M126" s="4">
        <f t="shared" si="22"/>
        <v>0.978570539432839</v>
      </c>
      <c r="N126" s="4">
        <f t="shared" si="23"/>
        <v>122.40300800115521</v>
      </c>
      <c r="O126" s="4">
        <f t="shared" si="24"/>
        <v>125.08485524870356</v>
      </c>
      <c r="P126" s="4">
        <f t="shared" si="25"/>
        <v>0.97855977654356252</v>
      </c>
      <c r="Q126" s="4">
        <f t="shared" si="26"/>
        <v>145.85934549197779</v>
      </c>
      <c r="R126" s="30">
        <f t="shared" si="27"/>
        <v>0.99996127033352478</v>
      </c>
      <c r="S126" s="29"/>
    </row>
    <row r="127" spans="2:19">
      <c r="B127" s="22">
        <v>19.678884830904007</v>
      </c>
      <c r="C127" s="13">
        <v>114</v>
      </c>
      <c r="D127" s="4">
        <f t="shared" si="14"/>
        <v>2.7141506109999449</v>
      </c>
      <c r="E127" s="4">
        <f t="shared" si="15"/>
        <v>2.7990394687210959E-3</v>
      </c>
      <c r="F127" s="4">
        <f t="shared" si="16"/>
        <v>148.97022941310431</v>
      </c>
      <c r="G127" s="5">
        <v>0.98</v>
      </c>
      <c r="H127" s="4">
        <f t="shared" si="17"/>
        <v>0.84489761559904863</v>
      </c>
      <c r="I127" s="4">
        <f t="shared" si="18"/>
        <v>0.864756538624876</v>
      </c>
      <c r="J127" s="4">
        <f t="shared" si="19"/>
        <v>0.97703524386481455</v>
      </c>
      <c r="K127" s="4">
        <f t="shared" si="20"/>
        <v>126.06400549692215</v>
      </c>
      <c r="L127" s="4">
        <f t="shared" si="21"/>
        <v>128.8179508645338</v>
      </c>
      <c r="M127" s="4">
        <f t="shared" si="22"/>
        <v>0.97862141612151765</v>
      </c>
      <c r="N127" s="4">
        <f t="shared" si="23"/>
        <v>126.90890311252122</v>
      </c>
      <c r="O127" s="4">
        <f t="shared" si="24"/>
        <v>129.68270740315867</v>
      </c>
      <c r="P127" s="4">
        <f t="shared" si="25"/>
        <v>0.97861083913050773</v>
      </c>
      <c r="Q127" s="4">
        <f t="shared" si="26"/>
        <v>148.96441380990115</v>
      </c>
      <c r="R127" s="30">
        <f t="shared" si="27"/>
        <v>0.99996096130598666</v>
      </c>
      <c r="S127" s="29"/>
    </row>
    <row r="128" spans="2:19">
      <c r="B128" s="22">
        <v>19.80574691262678</v>
      </c>
      <c r="C128" s="13">
        <v>115</v>
      </c>
      <c r="D128" s="4">
        <f t="shared" si="14"/>
        <v>2.7559067742460983</v>
      </c>
      <c r="E128" s="4">
        <f t="shared" si="15"/>
        <v>2.732659086063678E-3</v>
      </c>
      <c r="F128" s="4">
        <f t="shared" si="16"/>
        <v>152.15737165673755</v>
      </c>
      <c r="G128" s="5">
        <v>0.98</v>
      </c>
      <c r="H128" s="4">
        <f t="shared" si="17"/>
        <v>0.85785621011520086</v>
      </c>
      <c r="I128" s="4">
        <f t="shared" si="18"/>
        <v>0.87797959425360284</v>
      </c>
      <c r="J128" s="4">
        <f t="shared" si="19"/>
        <v>0.97707989539835549</v>
      </c>
      <c r="K128" s="4">
        <f t="shared" si="20"/>
        <v>130.73650598025688</v>
      </c>
      <c r="L128" s="4">
        <f t="shared" si="21"/>
        <v>133.58580850058962</v>
      </c>
      <c r="M128" s="4">
        <f t="shared" si="22"/>
        <v>0.97867061963906021</v>
      </c>
      <c r="N128" s="4">
        <f t="shared" si="23"/>
        <v>131.5943621903721</v>
      </c>
      <c r="O128" s="4">
        <f t="shared" si="24"/>
        <v>134.46378809484324</v>
      </c>
      <c r="P128" s="4">
        <f t="shared" si="25"/>
        <v>0.97866023302536131</v>
      </c>
      <c r="Q128" s="4">
        <f t="shared" si="26"/>
        <v>152.15138184863508</v>
      </c>
      <c r="R128" s="30">
        <f t="shared" si="27"/>
        <v>0.99996063412480607</v>
      </c>
      <c r="S128" s="29"/>
    </row>
    <row r="129" spans="1:19">
      <c r="B129" s="22">
        <v>19.93260899434955</v>
      </c>
      <c r="C129" s="13">
        <v>116</v>
      </c>
      <c r="D129" s="4">
        <f t="shared" si="14"/>
        <v>2.7989678175936934</v>
      </c>
      <c r="E129" s="4">
        <f t="shared" si="15"/>
        <v>2.6674231927624236E-3</v>
      </c>
      <c r="F129" s="4">
        <f t="shared" si="16"/>
        <v>155.42992923175092</v>
      </c>
      <c r="G129" s="5">
        <v>0.98</v>
      </c>
      <c r="H129" s="4">
        <f t="shared" si="17"/>
        <v>0.87101573703677992</v>
      </c>
      <c r="I129" s="4">
        <f t="shared" si="18"/>
        <v>0.89140768294909167</v>
      </c>
      <c r="J129" s="4">
        <f t="shared" si="19"/>
        <v>0.97712388360301317</v>
      </c>
      <c r="K129" s="4">
        <f t="shared" si="20"/>
        <v>135.59742594984959</v>
      </c>
      <c r="L129" s="4">
        <f t="shared" si="21"/>
        <v>138.54593091854136</v>
      </c>
      <c r="M129" s="4">
        <f t="shared" si="22"/>
        <v>0.978718213164807</v>
      </c>
      <c r="N129" s="4">
        <f t="shared" si="23"/>
        <v>136.46844168688639</v>
      </c>
      <c r="O129" s="4">
        <f t="shared" si="24"/>
        <v>139.43733860149047</v>
      </c>
      <c r="P129" s="4">
        <f t="shared" si="25"/>
        <v>0.97870802078997554</v>
      </c>
      <c r="Q129" s="4">
        <f t="shared" si="26"/>
        <v>155.42375679350491</v>
      </c>
      <c r="R129" s="30">
        <f t="shared" si="27"/>
        <v>0.99996028796849801</v>
      </c>
      <c r="S129" s="29"/>
    </row>
    <row r="130" spans="1:19">
      <c r="B130" s="22">
        <v>20.059471076072324</v>
      </c>
      <c r="C130" s="13">
        <v>117</v>
      </c>
      <c r="D130" s="4">
        <f t="shared" si="14"/>
        <v>2.8433958781904187</v>
      </c>
      <c r="E130" s="4">
        <f t="shared" si="15"/>
        <v>2.6033024429364037E-3</v>
      </c>
      <c r="F130" s="4">
        <f t="shared" si="16"/>
        <v>158.79161889805374</v>
      </c>
      <c r="G130" s="5">
        <v>0.98</v>
      </c>
      <c r="H130" s="4">
        <f t="shared" si="17"/>
        <v>0.88438252610256507</v>
      </c>
      <c r="I130" s="4">
        <f t="shared" si="18"/>
        <v>0.90504726362846422</v>
      </c>
      <c r="J130" s="4">
        <f t="shared" si="19"/>
        <v>0.97716722832457248</v>
      </c>
      <c r="K130" s="4">
        <f t="shared" si="20"/>
        <v>140.65641083911194</v>
      </c>
      <c r="L130" s="4">
        <f t="shared" si="21"/>
        <v>143.70816039738048</v>
      </c>
      <c r="M130" s="4">
        <f t="shared" si="22"/>
        <v>0.97876425702040948</v>
      </c>
      <c r="N130" s="4">
        <f t="shared" si="23"/>
        <v>141.54079336521451</v>
      </c>
      <c r="O130" s="4">
        <f t="shared" si="24"/>
        <v>144.61320766100897</v>
      </c>
      <c r="P130" s="4">
        <f t="shared" si="25"/>
        <v>0.97875426217640804</v>
      </c>
      <c r="Q130" s="4">
        <f t="shared" si="26"/>
        <v>158.7852548398786</v>
      </c>
      <c r="R130" s="30">
        <f t="shared" si="27"/>
        <v>0.99995992195167915</v>
      </c>
      <c r="S130" s="29"/>
    </row>
    <row r="131" spans="1:19">
      <c r="B131" s="22">
        <v>20.186333157795097</v>
      </c>
      <c r="C131" s="13">
        <v>118</v>
      </c>
      <c r="D131" s="4">
        <f t="shared" si="14"/>
        <v>2.8892571020321998</v>
      </c>
      <c r="E131" s="4">
        <f t="shared" si="15"/>
        <v>2.5402684854803166E-3</v>
      </c>
      <c r="F131" s="4">
        <f t="shared" si="16"/>
        <v>162.24638253135157</v>
      </c>
      <c r="G131" s="5">
        <v>0.98</v>
      </c>
      <c r="H131" s="4">
        <f t="shared" si="17"/>
        <v>0.89796321095477249</v>
      </c>
      <c r="I131" s="4">
        <f t="shared" si="18"/>
        <v>0.91890510531439018</v>
      </c>
      <c r="J131" s="4">
        <f t="shared" si="19"/>
        <v>0.97720994884183099</v>
      </c>
      <c r="K131" s="4">
        <f t="shared" si="20"/>
        <v>145.92375007964083</v>
      </c>
      <c r="L131" s="4">
        <f t="shared" si="21"/>
        <v>149.08299635710384</v>
      </c>
      <c r="M131" s="4">
        <f t="shared" si="22"/>
        <v>0.97880880882018528</v>
      </c>
      <c r="N131" s="4">
        <f t="shared" si="23"/>
        <v>146.8217132905956</v>
      </c>
      <c r="O131" s="4">
        <f t="shared" si="24"/>
        <v>150.00190146241823</v>
      </c>
      <c r="P131" s="4">
        <f t="shared" si="25"/>
        <v>0.97879901427369964</v>
      </c>
      <c r="Q131" s="4">
        <f t="shared" si="26"/>
        <v>162.23981725087623</v>
      </c>
      <c r="R131" s="30">
        <f t="shared" si="27"/>
        <v>0.99995953511953295</v>
      </c>
      <c r="S131" s="29"/>
    </row>
    <row r="132" spans="1:19">
      <c r="B132" s="22">
        <v>20.313195239517867</v>
      </c>
      <c r="C132" s="13">
        <v>119</v>
      </c>
      <c r="D132" s="4">
        <f t="shared" si="14"/>
        <v>2.9366219725573175</v>
      </c>
      <c r="E132" s="4">
        <f t="shared" si="15"/>
        <v>2.4782939222671887E-3</v>
      </c>
      <c r="F132" s="4">
        <f t="shared" si="16"/>
        <v>165.7984047046107</v>
      </c>
      <c r="G132" s="5">
        <v>0.98</v>
      </c>
      <c r="H132" s="4">
        <f t="shared" si="17"/>
        <v>0.91176474891146164</v>
      </c>
      <c r="I132" s="4">
        <f t="shared" si="18"/>
        <v>0.93298830731101168</v>
      </c>
      <c r="J132" s="4">
        <f t="shared" si="19"/>
        <v>0.97725206389700747</v>
      </c>
      <c r="K132" s="4">
        <f t="shared" si="20"/>
        <v>151.41043095576606</v>
      </c>
      <c r="L132" s="4">
        <f t="shared" si="21"/>
        <v>154.68165031233366</v>
      </c>
      <c r="M132" s="4">
        <f t="shared" si="22"/>
        <v>0.97885192361238493</v>
      </c>
      <c r="N132" s="4">
        <f t="shared" si="23"/>
        <v>152.32219570467751</v>
      </c>
      <c r="O132" s="4">
        <f t="shared" si="24"/>
        <v>155.61463861964469</v>
      </c>
      <c r="P132" s="4">
        <f t="shared" si="25"/>
        <v>0.97884233164583823</v>
      </c>
      <c r="Q132" s="4">
        <f t="shared" si="26"/>
        <v>165.79162793384347</v>
      </c>
      <c r="R132" s="30">
        <f t="shared" si="27"/>
        <v>0.99995912644166085</v>
      </c>
      <c r="S132" s="29"/>
    </row>
    <row r="133" spans="1:19">
      <c r="B133" s="22">
        <v>20.440057321240641</v>
      </c>
      <c r="C133" s="13">
        <v>120</v>
      </c>
      <c r="D133" s="4">
        <f t="shared" si="14"/>
        <v>2.9855656720999395</v>
      </c>
      <c r="E133" s="4">
        <f t="shared" si="15"/>
        <v>2.4173522684409463E-3</v>
      </c>
      <c r="F133" s="4">
        <f t="shared" si="16"/>
        <v>169.45213196036843</v>
      </c>
      <c r="G133" s="5">
        <v>0.98</v>
      </c>
      <c r="H133" s="4">
        <f t="shared" si="17"/>
        <v>0.92579444237366793</v>
      </c>
      <c r="I133" s="4">
        <f t="shared" si="18"/>
        <v>0.94730432104795681</v>
      </c>
      <c r="J133" s="4">
        <f t="shared" si="19"/>
        <v>0.97729359172510311</v>
      </c>
      <c r="K133" s="4">
        <f t="shared" si="20"/>
        <v>157.12819791574032</v>
      </c>
      <c r="L133" s="4">
        <f t="shared" si="21"/>
        <v>160.51610639394005</v>
      </c>
      <c r="M133" s="4">
        <f t="shared" si="22"/>
        <v>0.97889365401198369</v>
      </c>
      <c r="N133" s="4">
        <f t="shared" si="23"/>
        <v>158.05399235811399</v>
      </c>
      <c r="O133" s="4">
        <f t="shared" si="24"/>
        <v>161.46341071498802</v>
      </c>
      <c r="P133" s="4">
        <f t="shared" si="25"/>
        <v>0.9788842664615065</v>
      </c>
      <c r="Q133" s="4">
        <f t="shared" si="26"/>
        <v>169.4451327070575</v>
      </c>
      <c r="R133" s="30">
        <f t="shared" si="27"/>
        <v>0.9999586948052529</v>
      </c>
      <c r="S133" s="29"/>
    </row>
    <row r="134" spans="1:19">
      <c r="A134" s="1" t="s">
        <v>9</v>
      </c>
      <c r="B134" s="28">
        <v>20.51</v>
      </c>
      <c r="C134" s="28">
        <v>120.55132848057944</v>
      </c>
      <c r="D134" s="4">
        <f t="shared" ref="D134:D166" si="28">(180-$C$5)/(180-C134)</f>
        <v>3.0132538835199592</v>
      </c>
      <c r="E134" s="4">
        <f t="shared" ref="E134:E166" si="29">$C$5*1/(C134*D134)</f>
        <v>2.3841857699050256E-3</v>
      </c>
      <c r="F134" s="4">
        <f t="shared" ref="F134:F166" si="30">(180/$C$5)*((D134-1)/LN(D134)-1)</f>
        <v>171.51173752405919</v>
      </c>
      <c r="G134" s="5">
        <v>0.98</v>
      </c>
      <c r="H134" s="4">
        <f t="shared" si="17"/>
        <v>0.93362950089593066</v>
      </c>
      <c r="I134" s="4">
        <f t="shared" si="18"/>
        <v>0.9552992787237351</v>
      </c>
      <c r="J134" s="4">
        <f t="shared" si="19"/>
        <v>0.97731624182030685</v>
      </c>
      <c r="K134" s="4">
        <f t="shared" si="20"/>
        <v>160.38397651698313</v>
      </c>
      <c r="L134" s="4">
        <f t="shared" si="21"/>
        <v>163.83832945643272</v>
      </c>
      <c r="M134" s="4">
        <f t="shared" si="22"/>
        <v>0.97891608788425688</v>
      </c>
      <c r="N134" s="4">
        <f t="shared" si="23"/>
        <v>161.31760601787906</v>
      </c>
      <c r="O134" s="4">
        <f t="shared" si="24"/>
        <v>164.79362873515646</v>
      </c>
      <c r="P134" s="4">
        <f t="shared" si="25"/>
        <v>0.97890681366775534</v>
      </c>
      <c r="Q134" s="4">
        <f t="shared" si="26"/>
        <v>171.50471386864038</v>
      </c>
      <c r="R134" s="30">
        <f t="shared" si="27"/>
        <v>0.99995904854373119</v>
      </c>
      <c r="S134" s="29"/>
    </row>
    <row r="135" spans="1:19">
      <c r="B135" s="22">
        <v>20.661313025532191</v>
      </c>
      <c r="C135" s="13">
        <v>121</v>
      </c>
      <c r="D135" s="4">
        <f t="shared" si="28"/>
        <v>3.0361684801016335</v>
      </c>
      <c r="E135" s="4">
        <f t="shared" si="29"/>
        <v>2.3574179146779476E-3</v>
      </c>
      <c r="F135" s="4">
        <f t="shared" si="30"/>
        <v>173.21229396804767</v>
      </c>
      <c r="G135" s="5">
        <v>0.98</v>
      </c>
      <c r="H135" s="4">
        <f t="shared" ref="H135:H166" si="31">H134+(G135*C135*E135+G134*C134*E134)*(D135-D134)/2</f>
        <v>0.94005946321958955</v>
      </c>
      <c r="I135" s="4">
        <f t="shared" ref="I135:I166" si="32">I134+(C135*E135+C134*E134)*(D135-D134)/2</f>
        <v>0.96186046476828502</v>
      </c>
      <c r="J135" s="4">
        <f t="shared" ref="J135:J166" si="33">H135/I135</f>
        <v>0.97733454867183112</v>
      </c>
      <c r="K135" s="4">
        <f t="shared" ref="K135:K166" si="34">K134+(G135*C135*(1-E135)+G134*C134*(1-E134))*(D135-D134)/2</f>
        <v>163.08972166515045</v>
      </c>
      <c r="L135" s="4">
        <f t="shared" ref="L135:L166" si="35">L134+(C135*(1-E135)+C134*(1-E134))*(D135-D134)/2</f>
        <v>166.59929389333817</v>
      </c>
      <c r="M135" s="4">
        <f t="shared" ref="M135:M166" si="36">K135/L135</f>
        <v>0.97893405100243314</v>
      </c>
      <c r="N135" s="4">
        <f t="shared" ref="N135:N166" si="37">N134+(G135*C135+G134*C134)*(D135-D134)/2</f>
        <v>164.02978112837005</v>
      </c>
      <c r="O135" s="4">
        <f t="shared" ref="O135:O166" si="38">O134+(C135+C134)*(D135-D134)/2</f>
        <v>167.56115435810645</v>
      </c>
      <c r="P135" s="4">
        <f t="shared" ref="P135:P166" si="39">N135/O135</f>
        <v>0.97892486929166611</v>
      </c>
      <c r="Q135" s="4">
        <f t="shared" ref="Q135:Q166" si="40">L135/I135</f>
        <v>173.20526208910397</v>
      </c>
      <c r="R135" s="30">
        <f t="shared" ref="R135:R166" si="41">Q135/F135</f>
        <v>0.9999594031186666</v>
      </c>
      <c r="S135" s="29"/>
    </row>
    <row r="136" spans="1:19">
      <c r="B136" s="22">
        <v>20.998559806267476</v>
      </c>
      <c r="C136" s="13">
        <v>122</v>
      </c>
      <c r="D136" s="4">
        <f t="shared" si="28"/>
        <v>3.0885162125171788</v>
      </c>
      <c r="E136" s="4">
        <f t="shared" si="29"/>
        <v>2.2984660913045068E-3</v>
      </c>
      <c r="F136" s="4">
        <f t="shared" si="30"/>
        <v>177.08392678647624</v>
      </c>
      <c r="G136" s="5">
        <v>0.98</v>
      </c>
      <c r="H136" s="4">
        <f t="shared" si="31"/>
        <v>0.95456887324607342</v>
      </c>
      <c r="I136" s="4">
        <f t="shared" si="32"/>
        <v>0.97666598520347259</v>
      </c>
      <c r="J136" s="4">
        <f t="shared" si="33"/>
        <v>0.97737495490559589</v>
      </c>
      <c r="K136" s="4">
        <f t="shared" si="34"/>
        <v>169.30825675384293</v>
      </c>
      <c r="L136" s="4">
        <f t="shared" si="35"/>
        <v>172.94473786139173</v>
      </c>
      <c r="M136" s="4">
        <f t="shared" si="36"/>
        <v>0.97897316129697276</v>
      </c>
      <c r="N136" s="4">
        <f t="shared" si="37"/>
        <v>170.26282562708903</v>
      </c>
      <c r="O136" s="4">
        <f t="shared" si="38"/>
        <v>173.92140384659518</v>
      </c>
      <c r="P136" s="4">
        <f t="shared" si="39"/>
        <v>0.97896418647394801</v>
      </c>
      <c r="Q136" s="4">
        <f t="shared" si="40"/>
        <v>177.07664696171588</v>
      </c>
      <c r="R136" s="30">
        <f t="shared" si="41"/>
        <v>0.9999588905391219</v>
      </c>
      <c r="S136" s="29"/>
    </row>
    <row r="137" spans="1:19">
      <c r="B137" s="22">
        <v>21.335806587002761</v>
      </c>
      <c r="C137" s="13">
        <v>123</v>
      </c>
      <c r="D137" s="4">
        <f t="shared" si="28"/>
        <v>3.1427007074736206</v>
      </c>
      <c r="E137" s="4">
        <f t="shared" si="29"/>
        <v>2.2404728341647796E-3</v>
      </c>
      <c r="F137" s="4">
        <f t="shared" si="30"/>
        <v>181.07239848185782</v>
      </c>
      <c r="G137" s="5">
        <v>0.98</v>
      </c>
      <c r="H137" s="4">
        <f t="shared" si="31"/>
        <v>0.96933065867562707</v>
      </c>
      <c r="I137" s="4">
        <f t="shared" si="32"/>
        <v>0.99172903156016001</v>
      </c>
      <c r="J137" s="4">
        <f t="shared" si="33"/>
        <v>0.97741482585288797</v>
      </c>
      <c r="K137" s="4">
        <f t="shared" si="34"/>
        <v>175.79834358793423</v>
      </c>
      <c r="L137" s="4">
        <f t="shared" si="35"/>
        <v>179.56727544719917</v>
      </c>
      <c r="M137" s="4">
        <f t="shared" si="36"/>
        <v>0.97901103165997982</v>
      </c>
      <c r="N137" s="4">
        <f t="shared" si="37"/>
        <v>176.76767424660989</v>
      </c>
      <c r="O137" s="4">
        <f t="shared" si="38"/>
        <v>180.55900447875931</v>
      </c>
      <c r="P137" s="4">
        <f t="shared" si="39"/>
        <v>0.97900226442267835</v>
      </c>
      <c r="Q137" s="4">
        <f t="shared" si="40"/>
        <v>181.06485716638647</v>
      </c>
      <c r="R137" s="30">
        <f t="shared" si="41"/>
        <v>0.9999583519325167</v>
      </c>
      <c r="S137" s="29"/>
    </row>
    <row r="138" spans="1:19">
      <c r="B138" s="22">
        <v>21.673053367738046</v>
      </c>
      <c r="C138" s="13">
        <v>124</v>
      </c>
      <c r="D138" s="4">
        <f t="shared" si="28"/>
        <v>3.1988203629642209</v>
      </c>
      <c r="E138" s="4">
        <f t="shared" si="29"/>
        <v>2.1834149521402098E-3</v>
      </c>
      <c r="F138" s="4">
        <f t="shared" si="30"/>
        <v>185.18343738620564</v>
      </c>
      <c r="G138" s="5">
        <v>0.98</v>
      </c>
      <c r="H138" s="4">
        <f t="shared" si="31"/>
        <v>0.98435375521371626</v>
      </c>
      <c r="I138" s="4">
        <f t="shared" si="32"/>
        <v>1.007058721905149</v>
      </c>
      <c r="J138" s="4">
        <f t="shared" si="33"/>
        <v>0.97745417799621492</v>
      </c>
      <c r="K138" s="4">
        <f t="shared" si="34"/>
        <v>182.57548239542348</v>
      </c>
      <c r="L138" s="4">
        <f t="shared" si="35"/>
        <v>186.48272320994332</v>
      </c>
      <c r="M138" s="4">
        <f t="shared" si="36"/>
        <v>0.97904770615066017</v>
      </c>
      <c r="N138" s="4">
        <f t="shared" si="37"/>
        <v>183.55983615063724</v>
      </c>
      <c r="O138" s="4">
        <f t="shared" si="38"/>
        <v>187.48978193184843</v>
      </c>
      <c r="P138" s="4">
        <f t="shared" si="39"/>
        <v>0.97903914687660309</v>
      </c>
      <c r="Q138" s="4">
        <f t="shared" si="40"/>
        <v>185.17562000471648</v>
      </c>
      <c r="R138" s="30">
        <f t="shared" si="41"/>
        <v>0.99995778574153549</v>
      </c>
      <c r="S138" s="29"/>
    </row>
    <row r="139" spans="1:19">
      <c r="B139" s="22">
        <v>22.010300148473323</v>
      </c>
      <c r="C139" s="13">
        <v>125</v>
      </c>
      <c r="D139" s="4">
        <f t="shared" si="28"/>
        <v>3.2569807331999341</v>
      </c>
      <c r="E139" s="4">
        <f t="shared" si="29"/>
        <v>2.127269996228033E-3</v>
      </c>
      <c r="F139" s="4">
        <f t="shared" si="30"/>
        <v>189.42316332156528</v>
      </c>
      <c r="G139" s="5">
        <v>0.98</v>
      </c>
      <c r="H139" s="4">
        <f t="shared" si="31"/>
        <v>0.99964758172964396</v>
      </c>
      <c r="I139" s="4">
        <f t="shared" si="32"/>
        <v>1.022664667329565</v>
      </c>
      <c r="J139" s="4">
        <f t="shared" si="33"/>
        <v>0.97749302744561972</v>
      </c>
      <c r="K139" s="4">
        <f t="shared" si="34"/>
        <v>189.65633534136691</v>
      </c>
      <c r="L139" s="4">
        <f t="shared" si="35"/>
        <v>193.7080833588652</v>
      </c>
      <c r="M139" s="4">
        <f t="shared" si="36"/>
        <v>0.97908322695035921</v>
      </c>
      <c r="N139" s="4">
        <f t="shared" si="37"/>
        <v>190.65598292309662</v>
      </c>
      <c r="O139" s="4">
        <f t="shared" si="38"/>
        <v>194.73074802619473</v>
      </c>
      <c r="P139" s="4">
        <f t="shared" si="39"/>
        <v>0.97907487572250285</v>
      </c>
      <c r="Q139" s="4">
        <f t="shared" si="40"/>
        <v>189.41505416891522</v>
      </c>
      <c r="R139" s="30">
        <f t="shared" si="41"/>
        <v>0.99995719027964758</v>
      </c>
      <c r="S139" s="29"/>
    </row>
    <row r="140" spans="1:19">
      <c r="B140" s="22">
        <v>22.347546929208608</v>
      </c>
      <c r="C140" s="13">
        <v>126</v>
      </c>
      <c r="D140" s="4">
        <f t="shared" si="28"/>
        <v>3.3172951912221551</v>
      </c>
      <c r="E140" s="4">
        <f t="shared" si="29"/>
        <v>2.0720162300922398E-3</v>
      </c>
      <c r="F140" s="4">
        <f t="shared" si="30"/>
        <v>193.79812216221887</v>
      </c>
      <c r="G140" s="5">
        <v>0.98</v>
      </c>
      <c r="H140" s="4">
        <f t="shared" si="31"/>
        <v>1.0152220757325172</v>
      </c>
      <c r="I140" s="4">
        <f t="shared" si="32"/>
        <v>1.0385570081488233</v>
      </c>
      <c r="J140" s="4">
        <f t="shared" si="33"/>
        <v>0.97753138996394673</v>
      </c>
      <c r="K140" s="4">
        <f t="shared" si="34"/>
        <v>197.05883603951699</v>
      </c>
      <c r="L140" s="4">
        <f t="shared" si="35"/>
        <v>201.26165549983469</v>
      </c>
      <c r="M140" s="4">
        <f t="shared" si="36"/>
        <v>0.97911763445510791</v>
      </c>
      <c r="N140" s="4">
        <f t="shared" si="37"/>
        <v>198.07405811524958</v>
      </c>
      <c r="O140" s="4">
        <f t="shared" si="38"/>
        <v>202.30021250798347</v>
      </c>
      <c r="P140" s="4">
        <f t="shared" si="39"/>
        <v>0.979109491085843</v>
      </c>
      <c r="Q140" s="4">
        <f t="shared" si="40"/>
        <v>193.78970429227923</v>
      </c>
      <c r="R140" s="30">
        <f t="shared" si="41"/>
        <v>0.99995656371771957</v>
      </c>
      <c r="S140" s="29"/>
    </row>
    <row r="141" spans="1:19">
      <c r="B141" s="22">
        <v>22.684793709943893</v>
      </c>
      <c r="C141" s="13">
        <v>127</v>
      </c>
      <c r="D141" s="4">
        <f t="shared" si="28"/>
        <v>3.3798856665282337</v>
      </c>
      <c r="E141" s="4">
        <f t="shared" si="29"/>
        <v>2.0176326020058294E-3</v>
      </c>
      <c r="F141" s="4">
        <f t="shared" si="30"/>
        <v>198.31532416170228</v>
      </c>
      <c r="G141" s="5">
        <v>0.98</v>
      </c>
      <c r="H141" s="4">
        <f t="shared" si="31"/>
        <v>1.0310877321643865</v>
      </c>
      <c r="I141" s="4">
        <f t="shared" si="32"/>
        <v>1.0547464534874655</v>
      </c>
      <c r="J141" s="4">
        <f t="shared" si="33"/>
        <v>0.97756928099179419</v>
      </c>
      <c r="K141" s="4">
        <f t="shared" si="34"/>
        <v>204.80231160677968</v>
      </c>
      <c r="L141" s="4">
        <f t="shared" si="35"/>
        <v>209.16316118071501</v>
      </c>
      <c r="M141" s="4">
        <f t="shared" si="36"/>
        <v>0.97915096736290197</v>
      </c>
      <c r="N141" s="4">
        <f t="shared" si="37"/>
        <v>205.83339933894416</v>
      </c>
      <c r="O141" s="4">
        <f t="shared" si="38"/>
        <v>210.21790763420242</v>
      </c>
      <c r="P141" s="4">
        <f t="shared" si="39"/>
        <v>0.97914303141629744</v>
      </c>
      <c r="Q141" s="4">
        <f t="shared" si="40"/>
        <v>198.30657926284334</v>
      </c>
      <c r="R141" s="30">
        <f t="shared" si="41"/>
        <v>0.9999559040689574</v>
      </c>
      <c r="S141" s="29"/>
    </row>
    <row r="142" spans="1:19">
      <c r="B142" s="22">
        <v>23.022040490679178</v>
      </c>
      <c r="C142" s="13">
        <v>128</v>
      </c>
      <c r="D142" s="4">
        <f t="shared" si="28"/>
        <v>3.4448834678076228</v>
      </c>
      <c r="E142" s="4">
        <f t="shared" si="29"/>
        <v>1.9640987181082687E-3</v>
      </c>
      <c r="F142" s="4">
        <f t="shared" si="30"/>
        <v>202.98228653532684</v>
      </c>
      <c r="G142" s="5">
        <v>0.98</v>
      </c>
      <c r="H142" s="4">
        <f t="shared" si="31"/>
        <v>1.0472556458898896</v>
      </c>
      <c r="I142" s="4">
        <f t="shared" si="32"/>
        <v>1.071244324635938</v>
      </c>
      <c r="J142" s="4">
        <f t="shared" si="33"/>
        <v>0.97760671567226187</v>
      </c>
      <c r="K142" s="4">
        <f t="shared" si="34"/>
        <v>212.90761896291383</v>
      </c>
      <c r="L142" s="4">
        <f t="shared" si="35"/>
        <v>217.43388297268865</v>
      </c>
      <c r="M142" s="4">
        <f t="shared" si="36"/>
        <v>0.97918326275604728</v>
      </c>
      <c r="N142" s="4">
        <f t="shared" si="37"/>
        <v>213.95487460880383</v>
      </c>
      <c r="O142" s="4">
        <f t="shared" si="38"/>
        <v>218.50512729732452</v>
      </c>
      <c r="P142" s="4">
        <f t="shared" si="39"/>
        <v>0.97917553356846831</v>
      </c>
      <c r="Q142" s="4">
        <f t="shared" si="40"/>
        <v>202.97319479063142</v>
      </c>
      <c r="R142" s="30">
        <f t="shared" si="41"/>
        <v>0.99995520917194014</v>
      </c>
      <c r="S142" s="29"/>
    </row>
    <row r="143" spans="1:19">
      <c r="B143" s="22">
        <v>23.359287271414463</v>
      </c>
      <c r="C143" s="13">
        <v>129</v>
      </c>
      <c r="D143" s="4">
        <f t="shared" si="28"/>
        <v>3.5124302024705174</v>
      </c>
      <c r="E143" s="4">
        <f t="shared" si="29"/>
        <v>1.9113948169067947E-3</v>
      </c>
      <c r="F143" s="4">
        <f t="shared" si="30"/>
        <v>207.80708086376347</v>
      </c>
      <c r="G143" s="5">
        <v>0.98</v>
      </c>
      <c r="H143" s="4">
        <f t="shared" si="31"/>
        <v>1.0637375583133297</v>
      </c>
      <c r="I143" s="4">
        <f t="shared" si="32"/>
        <v>1.0880626026190401</v>
      </c>
      <c r="J143" s="4">
        <f t="shared" si="33"/>
        <v>0.97764370887561214</v>
      </c>
      <c r="K143" s="4">
        <f t="shared" si="34"/>
        <v>221.39729734658872</v>
      </c>
      <c r="L143" s="4">
        <f t="shared" si="35"/>
        <v>226.09682009888752</v>
      </c>
      <c r="M143" s="4">
        <f t="shared" si="36"/>
        <v>0.9792145561788822</v>
      </c>
      <c r="N143" s="4">
        <f t="shared" si="37"/>
        <v>222.46103490490216</v>
      </c>
      <c r="O143" s="4">
        <f t="shared" si="38"/>
        <v>227.18488270150647</v>
      </c>
      <c r="P143" s="4">
        <f t="shared" si="39"/>
        <v>0.97920703287810362</v>
      </c>
      <c r="Q143" s="4">
        <f t="shared" si="40"/>
        <v>207.79762079374589</v>
      </c>
      <c r="R143" s="30">
        <f t="shared" si="41"/>
        <v>0.9999544766714481</v>
      </c>
      <c r="S143" s="29"/>
    </row>
    <row r="144" spans="1:19">
      <c r="B144" s="22">
        <v>23.696534052149747</v>
      </c>
      <c r="C144" s="13">
        <v>130</v>
      </c>
      <c r="D144" s="4">
        <f t="shared" si="28"/>
        <v>3.5826788065199278</v>
      </c>
      <c r="E144" s="4">
        <f t="shared" si="29"/>
        <v>1.8595017449545739E-3</v>
      </c>
      <c r="F144" s="4">
        <f t="shared" si="30"/>
        <v>212.79838597125541</v>
      </c>
      <c r="G144" s="5">
        <v>0.98</v>
      </c>
      <c r="H144" s="4">
        <f t="shared" si="31"/>
        <v>1.0805459086138942</v>
      </c>
      <c r="I144" s="4">
        <f t="shared" si="32"/>
        <v>1.1052139804767589</v>
      </c>
      <c r="J144" s="4">
        <f t="shared" si="33"/>
        <v>0.97768027522396739</v>
      </c>
      <c r="K144" s="4">
        <f t="shared" si="34"/>
        <v>230.29573933619881</v>
      </c>
      <c r="L144" s="4">
        <f t="shared" si="35"/>
        <v>235.17686294542844</v>
      </c>
      <c r="M144" s="4">
        <f t="shared" si="36"/>
        <v>0.97924488171116442</v>
      </c>
      <c r="N144" s="4">
        <f t="shared" si="37"/>
        <v>231.37628524481283</v>
      </c>
      <c r="O144" s="4">
        <f t="shared" si="38"/>
        <v>236.2820769259051</v>
      </c>
      <c r="P144" s="4">
        <f t="shared" si="39"/>
        <v>0.97923756323408884</v>
      </c>
      <c r="Q144" s="4">
        <f t="shared" si="40"/>
        <v>212.78853425648816</v>
      </c>
      <c r="R144" s="30">
        <f t="shared" si="41"/>
        <v>0.99995370399675598</v>
      </c>
      <c r="S144" s="29"/>
    </row>
    <row r="145" spans="1:19">
      <c r="B145" s="22">
        <v>24.033780832885032</v>
      </c>
      <c r="C145" s="13">
        <v>131</v>
      </c>
      <c r="D145" s="4">
        <f t="shared" si="28"/>
        <v>3.6557947005305382</v>
      </c>
      <c r="E145" s="4">
        <f t="shared" si="29"/>
        <v>1.8084009336428455E-3</v>
      </c>
      <c r="F145" s="4">
        <f t="shared" si="30"/>
        <v>217.96554703581623</v>
      </c>
      <c r="G145" s="5">
        <v>0.98</v>
      </c>
      <c r="H145" s="4">
        <f t="shared" si="31"/>
        <v>1.097693890159166</v>
      </c>
      <c r="I145" s="4">
        <f t="shared" si="32"/>
        <v>1.122711920829077</v>
      </c>
      <c r="J145" s="4">
        <f t="shared" si="33"/>
        <v>0.97771642911617418</v>
      </c>
      <c r="K145" s="4">
        <f t="shared" si="34"/>
        <v>239.6293830396705</v>
      </c>
      <c r="L145" s="4">
        <f t="shared" si="35"/>
        <v>244.70098917346078</v>
      </c>
      <c r="M145" s="4">
        <f t="shared" si="36"/>
        <v>0.97927427203739181</v>
      </c>
      <c r="N145" s="4">
        <f t="shared" si="37"/>
        <v>240.72707692982982</v>
      </c>
      <c r="O145" s="4">
        <f t="shared" si="38"/>
        <v>245.82370109428976</v>
      </c>
      <c r="P145" s="4">
        <f t="shared" si="39"/>
        <v>0.9792671571464745</v>
      </c>
      <c r="Q145" s="4">
        <f t="shared" si="40"/>
        <v>217.95527831641715</v>
      </c>
      <c r="R145" s="30">
        <f t="shared" si="41"/>
        <v>0.99995288833699303</v>
      </c>
      <c r="S145" s="29"/>
    </row>
    <row r="146" spans="1:19">
      <c r="B146" s="22">
        <v>24.37102761362031</v>
      </c>
      <c r="C146" s="13">
        <v>132</v>
      </c>
      <c r="D146" s="4">
        <f t="shared" si="28"/>
        <v>3.7319570901249244</v>
      </c>
      <c r="E146" s="4">
        <f t="shared" si="29"/>
        <v>1.7580743770479611E-3</v>
      </c>
      <c r="F146" s="4">
        <f t="shared" si="30"/>
        <v>223.31864181155314</v>
      </c>
      <c r="G146" s="5">
        <v>0.98</v>
      </c>
      <c r="H146" s="4">
        <f t="shared" si="31"/>
        <v>1.1151955127379891</v>
      </c>
      <c r="I146" s="4">
        <f t="shared" si="32"/>
        <v>1.1405707193788965</v>
      </c>
      <c r="J146" s="4">
        <f t="shared" si="33"/>
        <v>0.97775218475297554</v>
      </c>
      <c r="K146" s="4">
        <f t="shared" si="34"/>
        <v>249.4269285641202</v>
      </c>
      <c r="L146" s="4">
        <f t="shared" si="35"/>
        <v>254.69848460657275</v>
      </c>
      <c r="M146" s="4">
        <f t="shared" si="36"/>
        <v>0.97930275851230364</v>
      </c>
      <c r="N146" s="4">
        <f t="shared" si="37"/>
        <v>250.54212407685836</v>
      </c>
      <c r="O146" s="4">
        <f t="shared" si="38"/>
        <v>255.83905532595153</v>
      </c>
      <c r="P146" s="4">
        <f t="shared" si="39"/>
        <v>0.97929584581077889</v>
      </c>
      <c r="Q146" s="4">
        <f t="shared" si="40"/>
        <v>223.30792845994685</v>
      </c>
      <c r="R146" s="30">
        <f t="shared" si="41"/>
        <v>0.99995202661309701</v>
      </c>
      <c r="S146" s="29"/>
    </row>
    <row r="147" spans="1:19">
      <c r="B147" s="22">
        <v>24.708274394355595</v>
      </c>
      <c r="C147" s="13">
        <v>133</v>
      </c>
      <c r="D147" s="4">
        <f t="shared" si="28"/>
        <v>3.8113604324680082</v>
      </c>
      <c r="E147" s="4">
        <f t="shared" si="29"/>
        <v>1.7085046107778118E-3</v>
      </c>
      <c r="F147" s="4">
        <f t="shared" si="30"/>
        <v>228.86855498897975</v>
      </c>
      <c r="G147" s="5">
        <v>0.98</v>
      </c>
      <c r="H147" s="4">
        <f t="shared" si="31"/>
        <v>1.1330656713483034</v>
      </c>
      <c r="I147" s="4">
        <f t="shared" si="32"/>
        <v>1.158805575103707</v>
      </c>
      <c r="J147" s="4">
        <f t="shared" si="33"/>
        <v>0.97778755616264623</v>
      </c>
      <c r="K147" s="4">
        <f t="shared" si="34"/>
        <v>259.71958240875932</v>
      </c>
      <c r="L147" s="4">
        <f t="shared" si="35"/>
        <v>265.20119261130651</v>
      </c>
      <c r="M147" s="4">
        <f t="shared" si="36"/>
        <v>0.97933037122279709</v>
      </c>
      <c r="N147" s="4">
        <f t="shared" si="37"/>
        <v>260.85264808010777</v>
      </c>
      <c r="O147" s="4">
        <f t="shared" si="38"/>
        <v>266.35999818641011</v>
      </c>
      <c r="P147" s="4">
        <f t="shared" si="39"/>
        <v>0.97932365916879127</v>
      </c>
      <c r="Q147" s="4">
        <f t="shared" si="40"/>
        <v>228.85736685170195</v>
      </c>
      <c r="R147" s="30">
        <f t="shared" si="41"/>
        <v>0.99995111544581416</v>
      </c>
      <c r="S147" s="29"/>
    </row>
    <row r="148" spans="1:19">
      <c r="B148" s="22">
        <v>25.045521175090879</v>
      </c>
      <c r="C148" s="13">
        <v>134</v>
      </c>
      <c r="D148" s="4">
        <f t="shared" si="28"/>
        <v>3.8942160940433994</v>
      </c>
      <c r="E148" s="4">
        <f t="shared" si="29"/>
        <v>1.6596746917654258E-3</v>
      </c>
      <c r="F148" s="4">
        <f t="shared" si="30"/>
        <v>234.62706189274607</v>
      </c>
      <c r="G148" s="5">
        <v>0.98</v>
      </c>
      <c r="H148" s="4">
        <f t="shared" si="31"/>
        <v>1.1513202223863908</v>
      </c>
      <c r="I148" s="4">
        <f t="shared" si="32"/>
        <v>1.1774326679997145</v>
      </c>
      <c r="J148" s="4">
        <f t="shared" si="33"/>
        <v>0.97782255722725531</v>
      </c>
      <c r="K148" s="4">
        <f t="shared" si="34"/>
        <v>270.5413340616297</v>
      </c>
      <c r="L148" s="4">
        <f t="shared" si="35"/>
        <v>276.24379633872525</v>
      </c>
      <c r="M148" s="4">
        <f t="shared" si="36"/>
        <v>0.97935713904647004</v>
      </c>
      <c r="N148" s="4">
        <f t="shared" si="37"/>
        <v>271.69265428401621</v>
      </c>
      <c r="O148" s="4">
        <f t="shared" si="38"/>
        <v>277.42122900672484</v>
      </c>
      <c r="P148" s="4">
        <f t="shared" si="39"/>
        <v>0.97935062596608369</v>
      </c>
      <c r="Q148" s="4">
        <f t="shared" si="40"/>
        <v>234.61536599627644</v>
      </c>
      <c r="R148" s="30">
        <f t="shared" si="41"/>
        <v>0.99995015111907692</v>
      </c>
      <c r="S148" s="29"/>
    </row>
    <row r="149" spans="1:19">
      <c r="B149" s="22">
        <v>25.382767955826164</v>
      </c>
      <c r="C149" s="13">
        <v>135</v>
      </c>
      <c r="D149" s="4">
        <f t="shared" si="28"/>
        <v>3.9807542294665863</v>
      </c>
      <c r="E149" s="4">
        <f t="shared" si="29"/>
        <v>1.6115681789606309E-3</v>
      </c>
      <c r="F149" s="4">
        <f t="shared" si="30"/>
        <v>240.60692292364376</v>
      </c>
      <c r="G149" s="5">
        <v>0.98</v>
      </c>
      <c r="H149" s="4">
        <f t="shared" si="31"/>
        <v>1.1699760682143239</v>
      </c>
      <c r="I149" s="4">
        <f t="shared" si="32"/>
        <v>1.1964692453751564</v>
      </c>
      <c r="J149" s="4">
        <f t="shared" si="33"/>
        <v>0.97785720170974766</v>
      </c>
      <c r="K149" s="4">
        <f t="shared" si="34"/>
        <v>281.92926984593203</v>
      </c>
      <c r="L149" s="4">
        <f t="shared" si="35"/>
        <v>287.86413897576847</v>
      </c>
      <c r="M149" s="4">
        <f t="shared" si="36"/>
        <v>0.97938308970699539</v>
      </c>
      <c r="N149" s="4">
        <f t="shared" si="37"/>
        <v>283.09924591414648</v>
      </c>
      <c r="O149" s="4">
        <f t="shared" si="38"/>
        <v>289.06060822114347</v>
      </c>
      <c r="P149" s="4">
        <f t="shared" si="39"/>
        <v>0.97937677380642507</v>
      </c>
      <c r="Q149" s="4">
        <f t="shared" si="40"/>
        <v>240.59468313830985</v>
      </c>
      <c r="R149" s="30">
        <f t="shared" si="41"/>
        <v>0.99994912953798176</v>
      </c>
      <c r="S149" s="29"/>
    </row>
    <row r="150" spans="1:19">
      <c r="B150" s="22">
        <v>25.720014736561449</v>
      </c>
      <c r="C150" s="13">
        <v>136</v>
      </c>
      <c r="D150" s="4">
        <f t="shared" si="28"/>
        <v>4.0712259164999178</v>
      </c>
      <c r="E150" s="4">
        <f t="shared" si="29"/>
        <v>1.5641691148735536E-3</v>
      </c>
      <c r="F150" s="4">
        <f t="shared" si="30"/>
        <v>246.82199040060482</v>
      </c>
      <c r="G150" s="5">
        <v>0.98</v>
      </c>
      <c r="H150" s="4">
        <f t="shared" si="31"/>
        <v>1.1890512512361915</v>
      </c>
      <c r="I150" s="4">
        <f t="shared" si="32"/>
        <v>1.21593371784645</v>
      </c>
      <c r="J150" s="4">
        <f t="shared" si="33"/>
        <v>0.97789150328204544</v>
      </c>
      <c r="K150" s="4">
        <f t="shared" si="34"/>
        <v>293.92392998406626</v>
      </c>
      <c r="L150" s="4">
        <f t="shared" si="35"/>
        <v>300.10358809631362</v>
      </c>
      <c r="M150" s="4">
        <f t="shared" si="36"/>
        <v>0.97940824982650965</v>
      </c>
      <c r="N150" s="4">
        <f t="shared" si="37"/>
        <v>295.11298123530258</v>
      </c>
      <c r="O150" s="4">
        <f t="shared" si="38"/>
        <v>301.31952181415988</v>
      </c>
      <c r="P150" s="4">
        <f t="shared" si="39"/>
        <v>0.97940212920328074</v>
      </c>
      <c r="Q150" s="4">
        <f t="shared" si="40"/>
        <v>246.80916705544567</v>
      </c>
      <c r="R150" s="30">
        <f t="shared" si="41"/>
        <v>0.99994804618041389</v>
      </c>
      <c r="S150" s="29"/>
    </row>
    <row r="151" spans="1:19">
      <c r="B151" s="22">
        <v>26.057261517296734</v>
      </c>
      <c r="C151" s="13">
        <v>137</v>
      </c>
      <c r="D151" s="4">
        <f t="shared" si="28"/>
        <v>4.1659055889766599</v>
      </c>
      <c r="E151" s="4">
        <f t="shared" si="29"/>
        <v>1.5174620079264336E-3</v>
      </c>
      <c r="F151" s="4">
        <f t="shared" si="30"/>
        <v>253.28732975810104</v>
      </c>
      <c r="G151" s="5">
        <v>0.98</v>
      </c>
      <c r="H151" s="4">
        <f t="shared" si="31"/>
        <v>1.2085650587957975</v>
      </c>
      <c r="I151" s="4">
        <f t="shared" si="32"/>
        <v>1.2358457663766602</v>
      </c>
      <c r="J151" s="4">
        <f t="shared" si="33"/>
        <v>0.97792547555440812</v>
      </c>
      <c r="K151" s="4">
        <f t="shared" si="34"/>
        <v>306.56971596372045</v>
      </c>
      <c r="L151" s="4">
        <f t="shared" si="35"/>
        <v>313.00745134085867</v>
      </c>
      <c r="M151" s="4">
        <f t="shared" si="36"/>
        <v>0.97943264497519056</v>
      </c>
      <c r="N151" s="4">
        <f t="shared" si="37"/>
        <v>307.77828102251635</v>
      </c>
      <c r="O151" s="4">
        <f t="shared" si="38"/>
        <v>314.24329710723515</v>
      </c>
      <c r="P151" s="4">
        <f t="shared" si="39"/>
        <v>0.97942671762856215</v>
      </c>
      <c r="Q151" s="4">
        <f t="shared" si="40"/>
        <v>253.27387919817534</v>
      </c>
      <c r="R151" s="30">
        <f t="shared" si="41"/>
        <v>0.99994689604119347</v>
      </c>
      <c r="S151" s="29"/>
    </row>
    <row r="152" spans="1:19">
      <c r="B152" s="22">
        <v>26.394508298032019</v>
      </c>
      <c r="C152" s="13">
        <v>138</v>
      </c>
      <c r="D152" s="4">
        <f t="shared" si="28"/>
        <v>4.2650938172856279</v>
      </c>
      <c r="E152" s="4">
        <f t="shared" si="29"/>
        <v>1.47143181557275E-3</v>
      </c>
      <c r="F152" s="4">
        <f t="shared" si="30"/>
        <v>260.01935741673742</v>
      </c>
      <c r="G152" s="5">
        <v>0.98</v>
      </c>
      <c r="H152" s="4">
        <f t="shared" si="31"/>
        <v>1.2285381404249509</v>
      </c>
      <c r="I152" s="4">
        <f t="shared" si="32"/>
        <v>1.2562264619166126</v>
      </c>
      <c r="J152" s="4">
        <f t="shared" si="33"/>
        <v>0.97795913210631003</v>
      </c>
      <c r="K152" s="4">
        <f t="shared" si="34"/>
        <v>319.91535664672472</v>
      </c>
      <c r="L152" s="4">
        <f t="shared" si="35"/>
        <v>326.62545203780184</v>
      </c>
      <c r="M152" s="4">
        <f t="shared" si="36"/>
        <v>0.97945629971818449</v>
      </c>
      <c r="N152" s="4">
        <f t="shared" si="37"/>
        <v>321.1438947871498</v>
      </c>
      <c r="O152" s="4">
        <f t="shared" si="38"/>
        <v>327.88167849971825</v>
      </c>
      <c r="P152" s="4">
        <f t="shared" si="39"/>
        <v>0.97945056355878624</v>
      </c>
      <c r="Q152" s="4">
        <f t="shared" si="40"/>
        <v>260.00523149263432</v>
      </c>
      <c r="R152" s="30">
        <f t="shared" si="41"/>
        <v>0.99994567356737041</v>
      </c>
      <c r="S152" s="29"/>
    </row>
    <row r="153" spans="1:19">
      <c r="B153" s="22">
        <v>26.731755078767296</v>
      </c>
      <c r="C153" s="13">
        <v>139</v>
      </c>
      <c r="D153" s="4">
        <f t="shared" si="28"/>
        <v>4.3691204957560092</v>
      </c>
      <c r="E153" s="4">
        <f t="shared" si="29"/>
        <v>1.4260639281450187E-3</v>
      </c>
      <c r="F153" s="4">
        <f t="shared" si="30"/>
        <v>267.03599808486507</v>
      </c>
      <c r="G153" s="5">
        <v>0.98</v>
      </c>
      <c r="H153" s="4">
        <f t="shared" si="31"/>
        <v>1.2489926392296706</v>
      </c>
      <c r="I153" s="4">
        <f t="shared" si="32"/>
        <v>1.2770983994724492</v>
      </c>
      <c r="J153" s="4">
        <f t="shared" si="33"/>
        <v>0.97799248651913695</v>
      </c>
      <c r="K153" s="4">
        <f t="shared" si="34"/>
        <v>334.01444321670488</v>
      </c>
      <c r="L153" s="4">
        <f t="shared" si="35"/>
        <v>341.01227506839382</v>
      </c>
      <c r="M153" s="4">
        <f t="shared" si="36"/>
        <v>0.97947923766003597</v>
      </c>
      <c r="N153" s="4">
        <f t="shared" si="37"/>
        <v>335.26343585593469</v>
      </c>
      <c r="O153" s="4">
        <f t="shared" si="38"/>
        <v>342.28937346786608</v>
      </c>
      <c r="P153" s="4">
        <f t="shared" si="39"/>
        <v>0.97947369051878852</v>
      </c>
      <c r="Q153" s="4">
        <f t="shared" si="40"/>
        <v>267.02114356204743</v>
      </c>
      <c r="R153" s="30">
        <f t="shared" si="41"/>
        <v>0.99994437258300684</v>
      </c>
      <c r="S153" s="29"/>
    </row>
    <row r="154" spans="1:19">
      <c r="A154" s="1" t="s">
        <v>10</v>
      </c>
      <c r="B154" s="28">
        <v>26.76</v>
      </c>
      <c r="C154" s="28">
        <v>139.08375149251572</v>
      </c>
      <c r="D154" s="4">
        <f t="shared" si="28"/>
        <v>4.3780636510023569</v>
      </c>
      <c r="E154" s="4">
        <f t="shared" si="29"/>
        <v>1.4222939068620542E-3</v>
      </c>
      <c r="F154" s="4">
        <f t="shared" si="30"/>
        <v>267.63717395450936</v>
      </c>
      <c r="G154" s="5">
        <v>0.98</v>
      </c>
      <c r="H154" s="4">
        <f t="shared" si="31"/>
        <v>1.250728148120726</v>
      </c>
      <c r="I154" s="4">
        <f t="shared" si="32"/>
        <v>1.2788693269123015</v>
      </c>
      <c r="J154" s="4">
        <f t="shared" si="33"/>
        <v>0.97799526644405532</v>
      </c>
      <c r="K154" s="4">
        <f t="shared" si="34"/>
        <v>335.23131132674513</v>
      </c>
      <c r="L154" s="4">
        <f t="shared" si="35"/>
        <v>342.25397722149614</v>
      </c>
      <c r="M154" s="4">
        <f t="shared" si="36"/>
        <v>0.97948112699299283</v>
      </c>
      <c r="N154" s="4">
        <f t="shared" si="37"/>
        <v>336.48203947486604</v>
      </c>
      <c r="O154" s="4">
        <f t="shared" si="38"/>
        <v>343.53284654840826</v>
      </c>
      <c r="P154" s="4">
        <f t="shared" si="39"/>
        <v>0.97947559558166253</v>
      </c>
      <c r="Q154" s="4">
        <f t="shared" si="40"/>
        <v>267.62232076347721</v>
      </c>
      <c r="R154" s="30">
        <f t="shared" si="41"/>
        <v>0.99994450251131894</v>
      </c>
      <c r="S154" s="29"/>
    </row>
    <row r="155" spans="1:19">
      <c r="B155" s="22">
        <v>27.076053179939276</v>
      </c>
      <c r="C155" s="13">
        <v>140</v>
      </c>
      <c r="D155" s="4">
        <f t="shared" si="28"/>
        <v>4.4783485081499093</v>
      </c>
      <c r="E155" s="4">
        <f t="shared" si="29"/>
        <v>1.3813441533948266E-3</v>
      </c>
      <c r="F155" s="4">
        <f t="shared" si="30"/>
        <v>274.35686478572336</v>
      </c>
      <c r="G155" s="5">
        <v>0.98</v>
      </c>
      <c r="H155" s="4">
        <f t="shared" si="31"/>
        <v>1.2699518542111319</v>
      </c>
      <c r="I155" s="4">
        <f t="shared" si="32"/>
        <v>1.2984853535351648</v>
      </c>
      <c r="J155" s="4">
        <f t="shared" si="33"/>
        <v>0.97802555165805327</v>
      </c>
      <c r="K155" s="4">
        <f t="shared" si="34"/>
        <v>348.92614595446338</v>
      </c>
      <c r="L155" s="4">
        <f t="shared" si="35"/>
        <v>356.22829827018825</v>
      </c>
      <c r="M155" s="4">
        <f t="shared" si="36"/>
        <v>0.97950148163078721</v>
      </c>
      <c r="N155" s="4">
        <f t="shared" si="37"/>
        <v>350.19609780867472</v>
      </c>
      <c r="O155" s="4">
        <f t="shared" si="38"/>
        <v>357.52678362372325</v>
      </c>
      <c r="P155" s="4">
        <f t="shared" si="39"/>
        <v>0.97949612126748065</v>
      </c>
      <c r="Q155" s="4">
        <f t="shared" si="40"/>
        <v>274.34140654751798</v>
      </c>
      <c r="R155" s="30">
        <f t="shared" si="41"/>
        <v>0.99994365645555305</v>
      </c>
      <c r="S155" s="29"/>
    </row>
    <row r="156" spans="1:19">
      <c r="B156" s="22">
        <v>27.420995820890543</v>
      </c>
      <c r="C156" s="13">
        <v>141</v>
      </c>
      <c r="D156" s="4">
        <f t="shared" si="28"/>
        <v>4.5931779570768301</v>
      </c>
      <c r="E156" s="4">
        <f t="shared" si="29"/>
        <v>1.3372587016907364E-3</v>
      </c>
      <c r="F156" s="4">
        <f t="shared" si="30"/>
        <v>282.00346556221217</v>
      </c>
      <c r="G156" s="5">
        <v>0.98</v>
      </c>
      <c r="H156" s="4">
        <f t="shared" si="31"/>
        <v>1.2914423477884911</v>
      </c>
      <c r="I156" s="4">
        <f t="shared" si="32"/>
        <v>1.3204144286141029</v>
      </c>
      <c r="J156" s="4">
        <f t="shared" si="33"/>
        <v>0.9780583427462084</v>
      </c>
      <c r="K156" s="4">
        <f t="shared" si="34"/>
        <v>364.71552228363373</v>
      </c>
      <c r="L156" s="4">
        <f t="shared" si="35"/>
        <v>372.33990676934167</v>
      </c>
      <c r="M156" s="4">
        <f t="shared" si="36"/>
        <v>0.97952305313748944</v>
      </c>
      <c r="N156" s="4">
        <f t="shared" si="37"/>
        <v>366.00696463142242</v>
      </c>
      <c r="O156" s="4">
        <f t="shared" si="38"/>
        <v>373.66032119795562</v>
      </c>
      <c r="P156" s="4">
        <f t="shared" si="39"/>
        <v>0.97951787724745154</v>
      </c>
      <c r="Q156" s="4">
        <f t="shared" si="40"/>
        <v>281.98715395752441</v>
      </c>
      <c r="R156" s="30">
        <f t="shared" si="41"/>
        <v>0.99994215814101706</v>
      </c>
      <c r="S156" s="29"/>
    </row>
    <row r="157" spans="1:19">
      <c r="B157" s="22">
        <v>27.765938461841802</v>
      </c>
      <c r="C157" s="13">
        <v>142</v>
      </c>
      <c r="D157" s="4">
        <f t="shared" si="28"/>
        <v>4.7140510612104309</v>
      </c>
      <c r="E157" s="4">
        <f t="shared" si="29"/>
        <v>1.2937941718416334E-3</v>
      </c>
      <c r="F157" s="4">
        <f t="shared" si="30"/>
        <v>289.99944162102673</v>
      </c>
      <c r="G157" s="5">
        <v>0.98</v>
      </c>
      <c r="H157" s="4">
        <f t="shared" si="31"/>
        <v>1.313491221945142</v>
      </c>
      <c r="I157" s="4">
        <f t="shared" si="32"/>
        <v>1.342913279794359</v>
      </c>
      <c r="J157" s="4">
        <f t="shared" si="33"/>
        <v>0.97809087281218754</v>
      </c>
      <c r="K157" s="4">
        <f t="shared" si="34"/>
        <v>381.45494675968354</v>
      </c>
      <c r="L157" s="4">
        <f t="shared" si="35"/>
        <v>389.42095215306591</v>
      </c>
      <c r="M157" s="4">
        <f t="shared" si="36"/>
        <v>0.97954397330359555</v>
      </c>
      <c r="N157" s="4">
        <f t="shared" si="37"/>
        <v>382.76843798162884</v>
      </c>
      <c r="O157" s="4">
        <f t="shared" si="38"/>
        <v>390.76386543286014</v>
      </c>
      <c r="P157" s="4">
        <f t="shared" si="39"/>
        <v>0.979538979525718</v>
      </c>
      <c r="Q157" s="4">
        <f t="shared" si="40"/>
        <v>289.98220362576063</v>
      </c>
      <c r="R157" s="30">
        <f t="shared" si="41"/>
        <v>0.99994055852256214</v>
      </c>
      <c r="S157" s="29"/>
    </row>
    <row r="158" spans="1:19">
      <c r="B158" s="22">
        <v>28.110881102793062</v>
      </c>
      <c r="C158" s="13">
        <v>143</v>
      </c>
      <c r="D158" s="4">
        <f t="shared" si="28"/>
        <v>4.8414578466485505</v>
      </c>
      <c r="E158" s="4">
        <f t="shared" si="29"/>
        <v>1.2509375375148954E-3</v>
      </c>
      <c r="F158" s="4">
        <f t="shared" si="30"/>
        <v>298.37084267978474</v>
      </c>
      <c r="G158" s="5">
        <v>0.98</v>
      </c>
      <c r="H158" s="4">
        <f t="shared" si="31"/>
        <v>1.3361282724569721</v>
      </c>
      <c r="I158" s="4">
        <f t="shared" si="32"/>
        <v>1.3660123109288795</v>
      </c>
      <c r="J158" s="4">
        <f t="shared" si="33"/>
        <v>0.97812315582164377</v>
      </c>
      <c r="K158" s="4">
        <f t="shared" si="34"/>
        <v>399.22466729560512</v>
      </c>
      <c r="L158" s="4">
        <f t="shared" si="35"/>
        <v>407.5533200468634</v>
      </c>
      <c r="M158" s="4">
        <f t="shared" si="36"/>
        <v>0.97956426229014504</v>
      </c>
      <c r="N158" s="4">
        <f t="shared" si="37"/>
        <v>400.56079556806225</v>
      </c>
      <c r="O158" s="4">
        <f t="shared" si="38"/>
        <v>408.9193323577922</v>
      </c>
      <c r="P158" s="4">
        <f t="shared" si="39"/>
        <v>0.97955944821308549</v>
      </c>
      <c r="Q158" s="4">
        <f t="shared" si="40"/>
        <v>298.35259666856865</v>
      </c>
      <c r="R158" s="30">
        <f t="shared" si="41"/>
        <v>0.99993884787450338</v>
      </c>
      <c r="S158" s="29"/>
    </row>
    <row r="159" spans="1:19">
      <c r="B159" s="22">
        <v>28.455823743744329</v>
      </c>
      <c r="C159" s="13">
        <v>144</v>
      </c>
      <c r="D159" s="4">
        <f t="shared" si="28"/>
        <v>4.9759427868332331</v>
      </c>
      <c r="E159" s="4">
        <f t="shared" si="29"/>
        <v>1.2086761342204732E-3</v>
      </c>
      <c r="F159" s="4">
        <f t="shared" si="30"/>
        <v>307.14644652721097</v>
      </c>
      <c r="G159" s="5">
        <v>0.98</v>
      </c>
      <c r="H159" s="4">
        <f t="shared" si="31"/>
        <v>1.3593857458346821</v>
      </c>
      <c r="I159" s="4">
        <f t="shared" si="32"/>
        <v>1.3897444266204204</v>
      </c>
      <c r="J159" s="4">
        <f t="shared" si="33"/>
        <v>0.97815520594706429</v>
      </c>
      <c r="K159" s="4">
        <f t="shared" si="34"/>
        <v>418.11402696039931</v>
      </c>
      <c r="L159" s="4">
        <f t="shared" si="35"/>
        <v>426.82817684767383</v>
      </c>
      <c r="M159" s="4">
        <f t="shared" si="36"/>
        <v>0.97958393948676814</v>
      </c>
      <c r="N159" s="4">
        <f t="shared" si="37"/>
        <v>419.47341270623417</v>
      </c>
      <c r="O159" s="4">
        <f t="shared" si="38"/>
        <v>428.21792127429416</v>
      </c>
      <c r="P159" s="4">
        <f t="shared" si="39"/>
        <v>0.97957930265497062</v>
      </c>
      <c r="Q159" s="4">
        <f t="shared" si="40"/>
        <v>307.12710097757639</v>
      </c>
      <c r="R159" s="30">
        <f t="shared" si="41"/>
        <v>0.99993701522562506</v>
      </c>
      <c r="S159" s="29"/>
    </row>
    <row r="160" spans="1:19">
      <c r="B160" s="22">
        <v>28.800766384695589</v>
      </c>
      <c r="C160" s="13">
        <v>145</v>
      </c>
      <c r="D160" s="4">
        <f t="shared" si="28"/>
        <v>5.1181125807427534</v>
      </c>
      <c r="E160" s="4">
        <f t="shared" si="29"/>
        <v>1.1669976468335604E-3</v>
      </c>
      <c r="F160" s="4">
        <f t="shared" si="30"/>
        <v>316.35813136578793</v>
      </c>
      <c r="G160" s="5">
        <v>0.98</v>
      </c>
      <c r="H160" s="4">
        <f t="shared" si="31"/>
        <v>1.3832986157224487</v>
      </c>
      <c r="I160" s="4">
        <f t="shared" si="32"/>
        <v>1.4141453142609985</v>
      </c>
      <c r="J160" s="4">
        <f t="shared" si="33"/>
        <v>0.9781870376209042</v>
      </c>
      <c r="K160" s="4">
        <f t="shared" si="34"/>
        <v>438.22277860603873</v>
      </c>
      <c r="L160" s="4">
        <f t="shared" si="35"/>
        <v>447.34731117995892</v>
      </c>
      <c r="M160" s="4">
        <f t="shared" si="36"/>
        <v>0.97960302354371465</v>
      </c>
      <c r="N160" s="4">
        <f t="shared" si="37"/>
        <v>439.60607722176132</v>
      </c>
      <c r="O160" s="4">
        <f t="shared" si="38"/>
        <v>448.76145649421983</v>
      </c>
      <c r="P160" s="4">
        <f t="shared" si="39"/>
        <v>0.97959856146296198</v>
      </c>
      <c r="Q160" s="4">
        <f t="shared" si="40"/>
        <v>316.33758332235669</v>
      </c>
      <c r="R160" s="30">
        <f t="shared" si="41"/>
        <v>0.99993504815778711</v>
      </c>
      <c r="S160" s="29"/>
    </row>
    <row r="161" spans="1:19">
      <c r="B161" s="22">
        <v>29.145709025646848</v>
      </c>
      <c r="C161" s="13">
        <v>146</v>
      </c>
      <c r="D161" s="4">
        <f t="shared" si="28"/>
        <v>5.2686453037057754</v>
      </c>
      <c r="E161" s="4">
        <f t="shared" si="29"/>
        <v>1.1258900976300298E-3</v>
      </c>
      <c r="F161" s="4">
        <f t="shared" si="30"/>
        <v>326.04131146863529</v>
      </c>
      <c r="G161" s="5">
        <v>0.98</v>
      </c>
      <c r="H161" s="4">
        <f t="shared" si="31"/>
        <v>1.4079048994014929</v>
      </c>
      <c r="I161" s="4">
        <f t="shared" si="32"/>
        <v>1.439253766994717</v>
      </c>
      <c r="J161" s="4">
        <f t="shared" si="33"/>
        <v>0.97821866559454407</v>
      </c>
      <c r="K161" s="4">
        <f t="shared" si="34"/>
        <v>459.66263328965698</v>
      </c>
      <c r="L161" s="4">
        <f t="shared" si="35"/>
        <v>469.22471391834489</v>
      </c>
      <c r="M161" s="4">
        <f t="shared" si="36"/>
        <v>0.97962153240216598</v>
      </c>
      <c r="N161" s="4">
        <f t="shared" si="37"/>
        <v>461.07053818905865</v>
      </c>
      <c r="O161" s="4">
        <f t="shared" si="38"/>
        <v>470.66396768533951</v>
      </c>
      <c r="P161" s="4">
        <f t="shared" si="39"/>
        <v>0.97961724254469695</v>
      </c>
      <c r="Q161" s="4">
        <f t="shared" si="40"/>
        <v>326.01944471413515</v>
      </c>
      <c r="R161" s="30">
        <f t="shared" si="41"/>
        <v>0.99993293256488991</v>
      </c>
      <c r="S161" s="29"/>
    </row>
    <row r="162" spans="1:19">
      <c r="B162" s="22">
        <v>29.490651666598115</v>
      </c>
      <c r="C162" s="13">
        <v>147</v>
      </c>
      <c r="D162" s="4">
        <f t="shared" si="28"/>
        <v>5.4283012219998898</v>
      </c>
      <c r="E162" s="4">
        <f t="shared" si="29"/>
        <v>1.085341834810221E-3</v>
      </c>
      <c r="F162" s="4">
        <f t="shared" si="30"/>
        <v>336.23544916724387</v>
      </c>
      <c r="G162" s="5">
        <v>0.98</v>
      </c>
      <c r="H162" s="4">
        <f t="shared" si="31"/>
        <v>1.4332460215918128</v>
      </c>
      <c r="I162" s="4">
        <f t="shared" si="32"/>
        <v>1.4651120549440231</v>
      </c>
      <c r="J162" s="4">
        <f t="shared" si="33"/>
        <v>0.97825010500413379</v>
      </c>
      <c r="K162" s="4">
        <f t="shared" si="34"/>
        <v>482.55909235695265</v>
      </c>
      <c r="L162" s="4">
        <f t="shared" si="35"/>
        <v>492.58844766048333</v>
      </c>
      <c r="M162" s="4">
        <f t="shared" si="36"/>
        <v>0.97963948332291506</v>
      </c>
      <c r="N162" s="4">
        <f t="shared" si="37"/>
        <v>483.99233837854467</v>
      </c>
      <c r="O162" s="4">
        <f t="shared" si="38"/>
        <v>494.0535597154273</v>
      </c>
      <c r="P162" s="4">
        <f t="shared" si="39"/>
        <v>0.97963536313213118</v>
      </c>
      <c r="Q162" s="4">
        <f t="shared" si="40"/>
        <v>336.21213203334366</v>
      </c>
      <c r="R162" s="30">
        <f t="shared" si="41"/>
        <v>0.99993065236292622</v>
      </c>
      <c r="S162" s="29"/>
    </row>
    <row r="163" spans="1:19">
      <c r="B163" s="22">
        <v>29.835594307549375</v>
      </c>
      <c r="C163" s="13">
        <v>148</v>
      </c>
      <c r="D163" s="4">
        <f t="shared" si="28"/>
        <v>5.5979356351873868</v>
      </c>
      <c r="E163" s="4">
        <f t="shared" si="29"/>
        <v>1.0453415214879767E-3</v>
      </c>
      <c r="F163" s="4">
        <f t="shared" si="30"/>
        <v>346.98465935391732</v>
      </c>
      <c r="G163" s="5">
        <v>0.98</v>
      </c>
      <c r="H163" s="4">
        <f t="shared" si="31"/>
        <v>1.4593672342973198</v>
      </c>
      <c r="I163" s="4">
        <f t="shared" si="32"/>
        <v>1.4917663536231121</v>
      </c>
      <c r="J163" s="4">
        <f t="shared" si="33"/>
        <v>0.97828137144459437</v>
      </c>
      <c r="K163" s="4">
        <f t="shared" si="34"/>
        <v>507.05362557049983</v>
      </c>
      <c r="L163" s="4">
        <f t="shared" si="35"/>
        <v>517.58286930695999</v>
      </c>
      <c r="M163" s="4">
        <f t="shared" si="36"/>
        <v>0.97965689291347924</v>
      </c>
      <c r="N163" s="4">
        <f t="shared" si="37"/>
        <v>508.51299280479736</v>
      </c>
      <c r="O163" s="4">
        <f t="shared" si="38"/>
        <v>519.07463566058311</v>
      </c>
      <c r="P163" s="4">
        <f t="shared" si="39"/>
        <v>0.97965293980827084</v>
      </c>
      <c r="Q163" s="4">
        <f t="shared" si="40"/>
        <v>346.95974208687971</v>
      </c>
      <c r="R163" s="30">
        <f t="shared" si="41"/>
        <v>0.99992818913930082</v>
      </c>
      <c r="S163" s="29"/>
    </row>
    <row r="164" spans="1:19">
      <c r="B164" s="22">
        <v>30.180536948500642</v>
      </c>
      <c r="C164" s="13">
        <v>149</v>
      </c>
      <c r="D164" s="4">
        <f t="shared" si="28"/>
        <v>5.7785142040643995</v>
      </c>
      <c r="E164" s="4">
        <f t="shared" si="29"/>
        <v>1.0058781251230783E-3</v>
      </c>
      <c r="F164" s="4">
        <f t="shared" si="30"/>
        <v>358.33842674777793</v>
      </c>
      <c r="G164" s="5">
        <v>0.98</v>
      </c>
      <c r="H164" s="4">
        <f t="shared" si="31"/>
        <v>1.4863181033865254</v>
      </c>
      <c r="I164" s="4">
        <f t="shared" si="32"/>
        <v>1.5192672404488321</v>
      </c>
      <c r="J164" s="4">
        <f t="shared" si="33"/>
        <v>0.97831248105331836</v>
      </c>
      <c r="K164" s="4">
        <f t="shared" si="34"/>
        <v>533.30627383008232</v>
      </c>
      <c r="L164" s="4">
        <f t="shared" si="35"/>
        <v>544.37128589837062</v>
      </c>
      <c r="M164" s="4">
        <f t="shared" si="36"/>
        <v>0.97967377715371629</v>
      </c>
      <c r="N164" s="4">
        <f t="shared" si="37"/>
        <v>534.792591933469</v>
      </c>
      <c r="O164" s="4">
        <f t="shared" si="38"/>
        <v>545.89055313881954</v>
      </c>
      <c r="P164" s="4">
        <f t="shared" si="39"/>
        <v>0.97966998853242959</v>
      </c>
      <c r="Q164" s="4">
        <f t="shared" si="40"/>
        <v>358.31173832034239</v>
      </c>
      <c r="R164" s="30">
        <f t="shared" si="41"/>
        <v>0.99992552172626936</v>
      </c>
      <c r="S164" s="29"/>
    </row>
    <row r="165" spans="1:19">
      <c r="B165" s="22">
        <v>30.525479589451901</v>
      </c>
      <c r="C165" s="13">
        <v>150</v>
      </c>
      <c r="D165" s="4">
        <f t="shared" si="28"/>
        <v>5.971131344199879</v>
      </c>
      <c r="E165" s="4">
        <f t="shared" si="29"/>
        <v>9.6694090737637858E-4</v>
      </c>
      <c r="F165" s="4">
        <f t="shared" si="30"/>
        <v>370.3524614289102</v>
      </c>
      <c r="G165" s="5">
        <v>0.98</v>
      </c>
      <c r="H165" s="4">
        <f t="shared" si="31"/>
        <v>1.5141530750596095</v>
      </c>
      <c r="I165" s="4">
        <f t="shared" si="32"/>
        <v>1.5476702727683058</v>
      </c>
      <c r="J165" s="4">
        <f t="shared" si="33"/>
        <v>0.9783434506054417</v>
      </c>
      <c r="K165" s="4">
        <f t="shared" si="34"/>
        <v>561.49877605965833</v>
      </c>
      <c r="L165" s="4">
        <f t="shared" si="35"/>
        <v>573.1391453163053</v>
      </c>
      <c r="M165" s="4">
        <f t="shared" si="36"/>
        <v>0.97969015141999616</v>
      </c>
      <c r="N165" s="4">
        <f t="shared" si="37"/>
        <v>563.01292913471809</v>
      </c>
      <c r="O165" s="4">
        <f t="shared" si="38"/>
        <v>574.68681558907372</v>
      </c>
      <c r="P165" s="4">
        <f t="shared" si="39"/>
        <v>0.97968652466406514</v>
      </c>
      <c r="Q165" s="4">
        <f t="shared" si="40"/>
        <v>370.32380565864054</v>
      </c>
      <c r="R165" s="30">
        <f t="shared" si="41"/>
        <v>0.999922625678903</v>
      </c>
      <c r="S165" s="29"/>
    </row>
    <row r="166" spans="1:19">
      <c r="A166" s="8" t="s">
        <v>11</v>
      </c>
      <c r="B166" s="35">
        <v>30.75</v>
      </c>
      <c r="C166" s="35">
        <v>150.65089201476781</v>
      </c>
      <c r="D166" s="9">
        <f t="shared" si="28"/>
        <v>6.1035565515698984</v>
      </c>
      <c r="E166" s="9">
        <f t="shared" si="29"/>
        <v>9.4187471200455459E-4</v>
      </c>
      <c r="F166" s="9">
        <f t="shared" si="30"/>
        <v>378.55660156764185</v>
      </c>
      <c r="G166" s="25">
        <v>0.98</v>
      </c>
      <c r="H166" s="9">
        <f t="shared" si="31"/>
        <v>1.5327718402907047</v>
      </c>
      <c r="I166" s="9">
        <f t="shared" si="32"/>
        <v>1.5666690128000358</v>
      </c>
      <c r="J166" s="9">
        <f t="shared" si="33"/>
        <v>0.97836353931022846</v>
      </c>
      <c r="K166" s="9">
        <f t="shared" si="34"/>
        <v>580.98889808773538</v>
      </c>
      <c r="L166" s="9">
        <f t="shared" si="35"/>
        <v>593.02702493679203</v>
      </c>
      <c r="M166" s="9">
        <f t="shared" si="36"/>
        <v>0.97970054256744921</v>
      </c>
      <c r="N166" s="9">
        <f t="shared" si="37"/>
        <v>582.5216699280262</v>
      </c>
      <c r="O166" s="9">
        <f t="shared" si="38"/>
        <v>594.59369394959219</v>
      </c>
      <c r="P166" s="9">
        <f t="shared" si="39"/>
        <v>0.97969701975583112</v>
      </c>
      <c r="Q166" s="9">
        <f t="shared" si="40"/>
        <v>378.5273214007737</v>
      </c>
      <c r="R166" s="36">
        <f t="shared" si="41"/>
        <v>0.99992265313364792</v>
      </c>
      <c r="S166" s="29"/>
    </row>
    <row r="167" spans="1:19">
      <c r="B167" s="22"/>
      <c r="C167" s="13"/>
      <c r="D167" s="4"/>
      <c r="E167" s="4"/>
      <c r="F167" s="4"/>
      <c r="G167" s="5"/>
      <c r="H167" s="4"/>
      <c r="I167" s="4"/>
      <c r="J167" s="4"/>
      <c r="K167" s="4"/>
      <c r="L167" s="4"/>
      <c r="M167" s="4"/>
      <c r="N167" s="4"/>
      <c r="O167" s="4"/>
      <c r="P167" s="4"/>
      <c r="Q167" s="4"/>
      <c r="R167" s="30"/>
      <c r="S167" s="29"/>
    </row>
    <row r="168" spans="1:19">
      <c r="A168" s="37" t="s">
        <v>379</v>
      </c>
      <c r="B168" s="22"/>
      <c r="C168" s="13"/>
      <c r="D168" s="4"/>
      <c r="E168" s="4"/>
      <c r="F168" s="4"/>
      <c r="G168" s="5"/>
      <c r="H168" s="4"/>
      <c r="I168" s="4"/>
      <c r="J168" s="4"/>
      <c r="K168" s="4"/>
      <c r="L168" s="4"/>
      <c r="M168" s="4"/>
      <c r="N168" s="4"/>
      <c r="O168" s="4"/>
      <c r="P168" s="4"/>
      <c r="Q168" s="4"/>
      <c r="R168" s="30"/>
      <c r="S168" s="29"/>
    </row>
    <row r="169" spans="1:19" ht="16.2">
      <c r="A169" s="37" t="s">
        <v>229</v>
      </c>
      <c r="B169" s="22"/>
      <c r="C169" s="13"/>
      <c r="D169" s="4"/>
      <c r="E169" s="4"/>
      <c r="F169" s="4"/>
      <c r="G169" s="5"/>
      <c r="H169" s="4"/>
      <c r="I169" s="4"/>
      <c r="J169" s="4"/>
      <c r="K169" s="4"/>
      <c r="L169" s="4"/>
      <c r="M169" s="4"/>
      <c r="N169" s="4"/>
      <c r="O169" s="4"/>
      <c r="P169" s="4"/>
      <c r="Q169" s="4"/>
      <c r="R169" s="30"/>
      <c r="S169" s="29"/>
    </row>
    <row r="170" spans="1:19" ht="16.2">
      <c r="A170" s="37" t="s">
        <v>380</v>
      </c>
      <c r="B170" s="22"/>
      <c r="C170" s="13"/>
      <c r="D170" s="4"/>
      <c r="E170" s="4"/>
      <c r="F170" s="4"/>
      <c r="G170" s="5"/>
      <c r="H170" s="4"/>
      <c r="I170" s="4"/>
      <c r="J170" s="4"/>
      <c r="K170" s="4"/>
      <c r="L170" s="4"/>
      <c r="M170" s="4"/>
      <c r="N170" s="4"/>
      <c r="O170" s="4"/>
      <c r="P170" s="4"/>
      <c r="Q170" s="4"/>
      <c r="R170" s="30"/>
      <c r="S170" s="29"/>
    </row>
    <row r="171" spans="1:19" ht="16.2">
      <c r="A171" s="38" t="s">
        <v>230</v>
      </c>
      <c r="B171" s="22"/>
      <c r="C171" s="13"/>
      <c r="D171" s="4"/>
      <c r="E171" s="4"/>
      <c r="F171" s="4"/>
      <c r="G171" s="5"/>
      <c r="H171" s="4"/>
      <c r="I171" s="4"/>
      <c r="J171" s="4"/>
      <c r="K171" s="4"/>
      <c r="L171" s="4"/>
      <c r="M171" s="4"/>
      <c r="N171" s="4"/>
      <c r="O171" s="4"/>
      <c r="P171" s="4"/>
      <c r="Q171" s="4"/>
      <c r="R171" s="30"/>
      <c r="S171" s="29"/>
    </row>
    <row r="172" spans="1:19" ht="16.2">
      <c r="A172" s="38" t="s">
        <v>231</v>
      </c>
      <c r="B172" s="22"/>
      <c r="C172" s="13"/>
      <c r="D172" s="4"/>
      <c r="E172" s="4"/>
      <c r="F172" s="4"/>
      <c r="G172" s="5"/>
      <c r="H172" s="4"/>
      <c r="I172" s="4"/>
      <c r="J172" s="4"/>
      <c r="K172" s="4"/>
      <c r="L172" s="4"/>
      <c r="M172" s="4"/>
      <c r="N172" s="4"/>
      <c r="O172" s="4"/>
      <c r="P172" s="4"/>
      <c r="Q172" s="4"/>
      <c r="R172" s="30"/>
      <c r="S172" s="29"/>
    </row>
    <row r="173" spans="1:19">
      <c r="B173" s="22"/>
      <c r="C173" s="13"/>
      <c r="D173" s="4"/>
      <c r="E173" s="4"/>
      <c r="F173" s="4"/>
      <c r="G173" s="5"/>
      <c r="H173" s="4"/>
      <c r="I173" s="4"/>
      <c r="J173" s="4"/>
      <c r="K173" s="4"/>
      <c r="L173" s="4"/>
      <c r="M173" s="4"/>
      <c r="N173" s="4"/>
      <c r="O173" s="4"/>
      <c r="P173" s="4"/>
      <c r="Q173" s="4"/>
      <c r="R173" s="30"/>
      <c r="S173" s="29"/>
    </row>
    <row r="174" spans="1:19">
      <c r="B174" s="22"/>
      <c r="C174" s="13"/>
      <c r="D174" s="4"/>
      <c r="E174" s="4"/>
      <c r="F174" s="4"/>
      <c r="G174" s="5"/>
      <c r="H174" s="4"/>
      <c r="I174" s="4"/>
      <c r="J174" s="4"/>
      <c r="K174" s="4"/>
      <c r="L174" s="4"/>
      <c r="M174" s="4"/>
      <c r="N174" s="4"/>
      <c r="O174" s="4"/>
      <c r="P174" s="4"/>
      <c r="Q174" s="4"/>
      <c r="R174" s="30"/>
      <c r="S174" s="29"/>
    </row>
    <row r="175" spans="1:19">
      <c r="B175" s="22"/>
      <c r="C175" s="13"/>
      <c r="D175" s="4"/>
      <c r="E175" s="4"/>
      <c r="F175" s="4"/>
      <c r="G175" s="5"/>
      <c r="H175" s="4"/>
      <c r="I175" s="4"/>
      <c r="J175" s="4"/>
      <c r="K175" s="4"/>
      <c r="L175" s="4"/>
      <c r="M175" s="4"/>
      <c r="N175" s="4"/>
      <c r="O175" s="4"/>
      <c r="P175" s="4"/>
      <c r="Q175" s="4"/>
      <c r="R175" s="30"/>
      <c r="S175" s="29"/>
    </row>
    <row r="176" spans="1:19">
      <c r="B176" s="22"/>
      <c r="C176" s="13"/>
      <c r="D176" s="4"/>
      <c r="E176" s="4"/>
      <c r="F176" s="4"/>
      <c r="G176" s="5"/>
      <c r="H176" s="4"/>
      <c r="I176" s="4"/>
      <c r="J176" s="4"/>
      <c r="K176" s="4"/>
      <c r="L176" s="4"/>
      <c r="M176" s="4"/>
      <c r="N176" s="4"/>
      <c r="O176" s="4"/>
      <c r="P176" s="4"/>
      <c r="Q176" s="4"/>
      <c r="R176" s="30"/>
      <c r="S176" s="29"/>
    </row>
    <row r="177" spans="2:19">
      <c r="B177" s="22"/>
      <c r="C177" s="13"/>
      <c r="D177" s="4"/>
      <c r="E177" s="4"/>
      <c r="F177" s="4"/>
      <c r="G177" s="5"/>
      <c r="H177" s="4"/>
      <c r="I177" s="4"/>
      <c r="J177" s="4"/>
      <c r="K177" s="4"/>
      <c r="L177" s="4"/>
      <c r="M177" s="4"/>
      <c r="N177" s="4"/>
      <c r="O177" s="4"/>
      <c r="P177" s="4"/>
      <c r="Q177" s="4"/>
      <c r="R177" s="30"/>
      <c r="S177" s="29"/>
    </row>
    <row r="178" spans="2:19">
      <c r="B178" s="22"/>
      <c r="C178" s="13"/>
      <c r="D178" s="4"/>
      <c r="E178" s="4"/>
      <c r="F178" s="4"/>
      <c r="G178" s="5"/>
      <c r="H178" s="4"/>
      <c r="I178" s="4"/>
      <c r="J178" s="4"/>
      <c r="K178" s="4"/>
      <c r="L178" s="4"/>
      <c r="M178" s="4"/>
      <c r="N178" s="4"/>
      <c r="O178" s="4"/>
      <c r="P178" s="4"/>
      <c r="Q178" s="4"/>
      <c r="R178" s="30"/>
      <c r="S178" s="29"/>
    </row>
    <row r="179" spans="2:19">
      <c r="B179" s="22"/>
      <c r="C179" s="13"/>
      <c r="D179" s="4"/>
      <c r="E179" s="4"/>
      <c r="F179" s="4"/>
      <c r="G179" s="5"/>
      <c r="H179" s="4"/>
      <c r="I179" s="4"/>
      <c r="J179" s="4"/>
      <c r="K179" s="4"/>
      <c r="L179" s="4"/>
      <c r="M179" s="4"/>
      <c r="N179" s="4"/>
      <c r="O179" s="4"/>
      <c r="P179" s="4"/>
      <c r="Q179" s="4"/>
      <c r="R179" s="30"/>
      <c r="S179" s="29"/>
    </row>
    <row r="180" spans="2:19">
      <c r="B180" s="22"/>
      <c r="C180" s="13"/>
      <c r="D180" s="4"/>
      <c r="E180" s="4"/>
      <c r="F180" s="4"/>
      <c r="G180" s="5"/>
      <c r="H180" s="4"/>
      <c r="I180" s="4"/>
      <c r="J180" s="4"/>
      <c r="K180" s="4"/>
      <c r="L180" s="4"/>
      <c r="M180" s="4"/>
      <c r="N180" s="4"/>
      <c r="O180" s="4"/>
      <c r="P180" s="4"/>
      <c r="Q180" s="4"/>
      <c r="R180" s="30"/>
      <c r="S180" s="29"/>
    </row>
    <row r="181" spans="2:19">
      <c r="B181" s="22"/>
      <c r="C181" s="13"/>
      <c r="D181" s="4"/>
      <c r="E181" s="4"/>
      <c r="F181" s="4"/>
      <c r="G181" s="5"/>
      <c r="H181" s="4"/>
      <c r="I181" s="4"/>
      <c r="J181" s="4"/>
      <c r="K181" s="4"/>
      <c r="L181" s="4"/>
      <c r="M181" s="4"/>
      <c r="N181" s="4"/>
      <c r="O181" s="4"/>
      <c r="P181" s="4"/>
      <c r="Q181" s="4"/>
      <c r="R181" s="30"/>
      <c r="S181" s="29"/>
    </row>
    <row r="182" spans="2:19">
      <c r="B182" s="22"/>
      <c r="C182" s="13"/>
      <c r="D182" s="4"/>
      <c r="E182" s="4"/>
      <c r="F182" s="4"/>
      <c r="G182" s="5"/>
      <c r="H182" s="4"/>
      <c r="I182" s="4"/>
      <c r="J182" s="4"/>
      <c r="K182" s="4"/>
      <c r="L182" s="4"/>
      <c r="M182" s="4"/>
      <c r="N182" s="4"/>
      <c r="O182" s="4"/>
      <c r="P182" s="4"/>
      <c r="Q182" s="4"/>
      <c r="R182" s="30"/>
      <c r="S182" s="29"/>
    </row>
    <row r="183" spans="2:19">
      <c r="B183" s="22"/>
      <c r="C183" s="13"/>
      <c r="D183" s="4"/>
      <c r="E183" s="4"/>
      <c r="F183" s="4"/>
      <c r="G183" s="5"/>
      <c r="H183" s="4"/>
      <c r="I183" s="4"/>
      <c r="J183" s="4"/>
      <c r="K183" s="4"/>
      <c r="L183" s="4"/>
      <c r="M183" s="4"/>
      <c r="N183" s="4"/>
      <c r="O183" s="4"/>
      <c r="P183" s="4"/>
      <c r="Q183" s="4"/>
      <c r="R183" s="30"/>
      <c r="S183" s="29"/>
    </row>
    <row r="184" spans="2:19">
      <c r="B184" s="22"/>
      <c r="C184" s="13"/>
      <c r="D184" s="4"/>
      <c r="E184" s="4"/>
      <c r="F184" s="4"/>
      <c r="G184" s="5"/>
      <c r="H184" s="4"/>
      <c r="I184" s="4"/>
      <c r="J184" s="4"/>
      <c r="K184" s="4"/>
      <c r="L184" s="4"/>
      <c r="M184" s="4"/>
      <c r="N184" s="4"/>
      <c r="O184" s="4"/>
      <c r="P184" s="4"/>
      <c r="Q184" s="4"/>
      <c r="R184" s="30"/>
      <c r="S184" s="29"/>
    </row>
    <row r="185" spans="2:19">
      <c r="B185" s="22"/>
      <c r="C185" s="13"/>
      <c r="D185" s="4"/>
      <c r="E185" s="4"/>
      <c r="F185" s="4"/>
      <c r="G185" s="5"/>
      <c r="H185" s="4"/>
      <c r="I185" s="4"/>
      <c r="J185" s="4"/>
      <c r="K185" s="4"/>
      <c r="L185" s="4"/>
      <c r="M185" s="4"/>
      <c r="N185" s="4"/>
      <c r="O185" s="4"/>
      <c r="P185" s="4"/>
      <c r="Q185" s="4"/>
      <c r="R185" s="30"/>
      <c r="S185" s="29"/>
    </row>
    <row r="186" spans="2:19">
      <c r="B186" s="22"/>
      <c r="C186" s="13"/>
      <c r="D186" s="4"/>
      <c r="E186" s="4"/>
      <c r="F186" s="4"/>
      <c r="G186" s="5"/>
      <c r="H186" s="4"/>
      <c r="I186" s="4"/>
      <c r="J186" s="4"/>
      <c r="K186" s="4"/>
      <c r="L186" s="4"/>
      <c r="M186" s="4"/>
      <c r="N186" s="4"/>
      <c r="O186" s="4"/>
      <c r="P186" s="4"/>
      <c r="Q186" s="4"/>
      <c r="R186" s="30"/>
      <c r="S186" s="29"/>
    </row>
    <row r="187" spans="2:19">
      <c r="B187" s="22"/>
      <c r="C187" s="13"/>
      <c r="D187" s="4"/>
      <c r="E187" s="4"/>
      <c r="F187" s="4"/>
      <c r="G187" s="5"/>
      <c r="H187" s="4"/>
      <c r="I187" s="4"/>
      <c r="J187" s="4"/>
      <c r="K187" s="4"/>
      <c r="L187" s="4"/>
      <c r="M187" s="4"/>
      <c r="N187" s="4"/>
      <c r="O187" s="4"/>
      <c r="P187" s="4"/>
      <c r="Q187" s="4"/>
      <c r="R187" s="30"/>
      <c r="S187" s="29"/>
    </row>
    <row r="188" spans="2:19">
      <c r="B188" s="22"/>
      <c r="C188" s="13"/>
      <c r="D188" s="4"/>
      <c r="E188" s="4"/>
      <c r="F188" s="4"/>
      <c r="G188" s="5"/>
      <c r="H188" s="4"/>
      <c r="I188" s="4"/>
      <c r="J188" s="4"/>
      <c r="K188" s="4"/>
      <c r="L188" s="4"/>
      <c r="M188" s="4"/>
      <c r="N188" s="4"/>
      <c r="O188" s="4"/>
      <c r="P188" s="4"/>
      <c r="Q188" s="4"/>
      <c r="R188" s="30"/>
      <c r="S188" s="29"/>
    </row>
    <row r="189" spans="2:19">
      <c r="B189" s="22"/>
      <c r="C189" s="13"/>
      <c r="D189" s="4"/>
      <c r="E189" s="4"/>
      <c r="F189" s="4"/>
      <c r="G189" s="5"/>
      <c r="H189" s="4"/>
      <c r="I189" s="4"/>
      <c r="J189" s="4"/>
      <c r="K189" s="4"/>
      <c r="L189" s="4"/>
      <c r="M189" s="4"/>
      <c r="N189" s="4"/>
      <c r="O189" s="4"/>
      <c r="P189" s="4"/>
      <c r="Q189" s="4"/>
      <c r="R189" s="30"/>
      <c r="S189" s="29"/>
    </row>
    <row r="190" spans="2:19">
      <c r="B190" s="22"/>
      <c r="C190" s="13"/>
      <c r="D190" s="4"/>
      <c r="E190" s="4"/>
      <c r="F190" s="4"/>
      <c r="G190" s="5"/>
      <c r="H190" s="4"/>
      <c r="I190" s="4"/>
      <c r="J190" s="4"/>
      <c r="K190" s="4"/>
      <c r="L190" s="4"/>
      <c r="M190" s="4"/>
      <c r="N190" s="4"/>
      <c r="O190" s="4"/>
      <c r="P190" s="4"/>
      <c r="Q190" s="4"/>
      <c r="R190" s="30"/>
      <c r="S190" s="29"/>
    </row>
    <row r="191" spans="2:19">
      <c r="B191" s="22"/>
      <c r="C191" s="13"/>
      <c r="D191" s="4"/>
      <c r="E191" s="4"/>
      <c r="F191" s="4"/>
      <c r="G191" s="5"/>
      <c r="H191" s="4"/>
      <c r="I191" s="4"/>
      <c r="J191" s="4"/>
      <c r="K191" s="4"/>
      <c r="L191" s="4"/>
      <c r="M191" s="4"/>
      <c r="N191" s="4"/>
      <c r="O191" s="4"/>
      <c r="P191" s="4"/>
      <c r="Q191" s="4"/>
      <c r="R191" s="30"/>
      <c r="S191" s="29"/>
    </row>
    <row r="192" spans="2:19">
      <c r="B192" s="22"/>
      <c r="C192" s="13"/>
      <c r="D192" s="4"/>
      <c r="E192" s="4"/>
      <c r="F192" s="4"/>
      <c r="G192" s="5"/>
      <c r="H192" s="4"/>
      <c r="I192" s="4"/>
      <c r="J192" s="4"/>
      <c r="K192" s="4"/>
      <c r="L192" s="4"/>
      <c r="M192" s="4"/>
      <c r="N192" s="4"/>
      <c r="O192" s="4"/>
      <c r="P192" s="4"/>
      <c r="Q192" s="4"/>
      <c r="R192" s="30"/>
      <c r="S192" s="29"/>
    </row>
    <row r="193" spans="2:19">
      <c r="B193" s="22"/>
      <c r="C193" s="13"/>
      <c r="D193" s="4"/>
      <c r="E193" s="4"/>
      <c r="F193" s="4"/>
      <c r="G193" s="5"/>
      <c r="H193" s="4"/>
      <c r="I193" s="4"/>
      <c r="J193" s="4"/>
      <c r="K193" s="4"/>
      <c r="L193" s="4"/>
      <c r="M193" s="4"/>
      <c r="N193" s="4"/>
      <c r="O193" s="4"/>
      <c r="P193" s="4"/>
      <c r="Q193" s="4"/>
      <c r="R193" s="30"/>
      <c r="S193" s="29"/>
    </row>
    <row r="194" spans="2:19">
      <c r="B194" s="22"/>
      <c r="C194" s="13"/>
      <c r="D194" s="4"/>
      <c r="E194" s="4"/>
      <c r="F194" s="4"/>
      <c r="G194" s="5"/>
      <c r="H194" s="4"/>
      <c r="I194" s="4"/>
      <c r="J194" s="4"/>
      <c r="K194" s="4"/>
      <c r="L194" s="4"/>
      <c r="M194" s="4"/>
      <c r="N194" s="4"/>
      <c r="O194" s="4"/>
      <c r="P194" s="4"/>
      <c r="Q194" s="4"/>
      <c r="R194" s="30"/>
      <c r="S194" s="29"/>
    </row>
    <row r="195" spans="2:19">
      <c r="B195" s="22"/>
      <c r="C195" s="13"/>
      <c r="D195" s="4"/>
      <c r="E195" s="4"/>
      <c r="F195" s="4"/>
      <c r="G195" s="5"/>
      <c r="H195" s="4"/>
      <c r="I195" s="4"/>
      <c r="J195" s="4"/>
      <c r="K195" s="4"/>
      <c r="L195" s="4"/>
      <c r="M195" s="4"/>
      <c r="N195" s="4"/>
      <c r="O195" s="4"/>
      <c r="P195" s="4"/>
      <c r="Q195" s="4"/>
      <c r="R195" s="30"/>
      <c r="S195" s="29"/>
    </row>
    <row r="196" spans="2:19">
      <c r="B196" s="28"/>
      <c r="C196" s="28"/>
      <c r="G196" s="5"/>
      <c r="N196" s="39"/>
      <c r="O196" s="39"/>
      <c r="P196" s="39"/>
      <c r="S196" s="29"/>
    </row>
    <row r="201" spans="2:19">
      <c r="B201" s="40"/>
      <c r="C201" s="28"/>
      <c r="G201" s="5"/>
    </row>
    <row r="202" spans="2:19">
      <c r="B202" s="40"/>
      <c r="C202" s="28"/>
      <c r="G202" s="5"/>
    </row>
    <row r="203" spans="2:19">
      <c r="B203" s="40"/>
      <c r="C203" s="28"/>
      <c r="G203" s="5"/>
    </row>
    <row r="204" spans="2:19">
      <c r="B204" s="40"/>
      <c r="C204" s="28"/>
      <c r="G204" s="5"/>
    </row>
    <row r="205" spans="2:19">
      <c r="B205" s="40"/>
      <c r="C205" s="28"/>
      <c r="G205" s="5"/>
    </row>
    <row r="206" spans="2:19">
      <c r="B206" s="40"/>
      <c r="C206" s="28"/>
      <c r="G206" s="5"/>
    </row>
    <row r="207" spans="2:19">
      <c r="B207" s="40"/>
      <c r="C207" s="28"/>
      <c r="G207" s="41"/>
    </row>
    <row r="208" spans="2:19">
      <c r="B208" s="40"/>
      <c r="C208" s="28"/>
      <c r="G208" s="5"/>
    </row>
    <row r="209" spans="2:7">
      <c r="B209" s="42"/>
      <c r="C209" s="28"/>
      <c r="G209" s="5"/>
    </row>
    <row r="210" spans="2:7">
      <c r="B210" s="40"/>
      <c r="C210" s="28"/>
      <c r="G210" s="5"/>
    </row>
    <row r="211" spans="2:7">
      <c r="B211" s="40"/>
      <c r="C211" s="28"/>
      <c r="G211" s="5"/>
    </row>
    <row r="212" spans="2:7">
      <c r="B212" s="40"/>
      <c r="C212" s="28"/>
      <c r="G212" s="5"/>
    </row>
    <row r="213" spans="2:7">
      <c r="B213" s="40"/>
      <c r="C213" s="28"/>
      <c r="G213" s="5"/>
    </row>
    <row r="216" spans="2:7">
      <c r="B216" s="40"/>
      <c r="C216" s="40"/>
      <c r="G216" s="5"/>
    </row>
    <row r="217" spans="2:7">
      <c r="B217" s="43"/>
      <c r="C217" s="28"/>
      <c r="G217" s="5"/>
    </row>
    <row r="218" spans="2:7">
      <c r="B218" s="43"/>
      <c r="C218" s="28"/>
      <c r="G218" s="5"/>
    </row>
    <row r="219" spans="2:7">
      <c r="B219" s="43"/>
      <c r="C219" s="28"/>
      <c r="G219" s="5"/>
    </row>
    <row r="220" spans="2:7">
      <c r="B220" s="43"/>
      <c r="C220" s="28"/>
      <c r="G220" s="5"/>
    </row>
    <row r="221" spans="2:7">
      <c r="B221" s="43"/>
      <c r="C221" s="28"/>
      <c r="G221" s="5"/>
    </row>
    <row r="222" spans="2:7">
      <c r="B222" s="43"/>
      <c r="C222" s="28"/>
      <c r="G222" s="41"/>
    </row>
    <row r="223" spans="2:7">
      <c r="B223" s="43"/>
      <c r="C223" s="28"/>
      <c r="G223" s="5"/>
    </row>
    <row r="224" spans="2:7">
      <c r="B224" s="43"/>
      <c r="C224" s="28"/>
      <c r="G224" s="5"/>
    </row>
    <row r="225" spans="2:7">
      <c r="B225" s="43"/>
      <c r="C225" s="28"/>
      <c r="G225" s="5"/>
    </row>
    <row r="226" spans="2:7">
      <c r="B226" s="43"/>
      <c r="C226" s="28"/>
      <c r="G226" s="5"/>
    </row>
    <row r="227" spans="2:7">
      <c r="B227" s="43"/>
      <c r="C227" s="28"/>
      <c r="G227" s="5"/>
    </row>
    <row r="228" spans="2:7">
      <c r="B228" s="43"/>
      <c r="C228" s="28"/>
      <c r="G228" s="5"/>
    </row>
  </sheetData>
  <phoneticPr fontId="2"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BB709-8715-4338-B3C4-F4B6528C6DBD}">
  <dimension ref="A1:AF19"/>
  <sheetViews>
    <sheetView workbookViewId="0">
      <selection activeCell="A21" sqref="A21"/>
    </sheetView>
  </sheetViews>
  <sheetFormatPr defaultColWidth="8.88671875" defaultRowHeight="13.8"/>
  <cols>
    <col min="1" max="1" width="8.88671875" style="44"/>
    <col min="2" max="2" width="10.21875" style="1" customWidth="1"/>
    <col min="3" max="3" width="8.88671875" style="1"/>
    <col min="4" max="4" width="11.21875" style="1" customWidth="1"/>
    <col min="5" max="8" width="8.88671875" style="1"/>
    <col min="9" max="9" width="11.109375" style="1" customWidth="1"/>
    <col min="10" max="10" width="17.77734375" style="1" bestFit="1" customWidth="1"/>
    <col min="11" max="11" width="13.44140625" style="1" bestFit="1" customWidth="1"/>
    <col min="12" max="12" width="14.109375" style="1" bestFit="1" customWidth="1"/>
    <col min="13" max="13" width="14.109375" style="1" customWidth="1"/>
    <col min="14" max="14" width="15.33203125" style="1" bestFit="1" customWidth="1"/>
    <col min="15" max="15" width="11.33203125" style="1" bestFit="1" customWidth="1"/>
    <col min="16" max="16" width="11.21875" style="1" customWidth="1"/>
    <col min="17" max="19" width="9" style="1" bestFit="1" customWidth="1"/>
    <col min="20" max="20" width="9.109375" style="1" bestFit="1" customWidth="1"/>
    <col min="21" max="21" width="11.109375" style="1" customWidth="1"/>
    <col min="22" max="22" width="17.88671875" style="1" bestFit="1" customWidth="1"/>
    <col min="23" max="23" width="13.5546875" style="1" bestFit="1" customWidth="1"/>
    <col min="24" max="24" width="14.21875" style="1" bestFit="1" customWidth="1"/>
    <col min="25" max="29" width="9" style="44" bestFit="1" customWidth="1"/>
    <col min="30" max="30" width="13.88671875" style="44" bestFit="1" customWidth="1"/>
    <col min="31" max="31" width="15.109375" style="44" bestFit="1" customWidth="1"/>
    <col min="32" max="32" width="21.44140625" style="44" bestFit="1" customWidth="1"/>
    <col min="33" max="16384" width="8.88671875" style="44"/>
  </cols>
  <sheetData>
    <row r="1" spans="1:32">
      <c r="A1" s="3" t="s">
        <v>364</v>
      </c>
    </row>
    <row r="3" spans="1:32">
      <c r="A3" s="89"/>
      <c r="B3" s="96" t="s">
        <v>209</v>
      </c>
      <c r="C3" s="96"/>
      <c r="D3" s="96"/>
      <c r="E3" s="96"/>
      <c r="F3" s="96"/>
      <c r="G3" s="96"/>
      <c r="H3" s="96"/>
      <c r="I3" s="96"/>
      <c r="J3" s="96"/>
      <c r="K3" s="96"/>
      <c r="L3" s="96"/>
      <c r="M3" s="75"/>
      <c r="N3" s="75"/>
      <c r="O3" s="75"/>
      <c r="P3" s="75"/>
      <c r="Q3" s="75"/>
      <c r="R3" s="75"/>
      <c r="S3" s="75"/>
      <c r="T3" s="75"/>
      <c r="U3" s="75"/>
      <c r="V3" s="75"/>
      <c r="W3" s="75"/>
      <c r="X3" s="75"/>
      <c r="Y3" s="89"/>
      <c r="Z3" s="89"/>
      <c r="AA3" s="89"/>
      <c r="AB3" s="89"/>
      <c r="AC3" s="89"/>
      <c r="AD3" s="89"/>
      <c r="AE3" s="89"/>
      <c r="AF3" s="89"/>
    </row>
    <row r="4" spans="1:32" ht="46.2">
      <c r="A4" s="85" t="s">
        <v>298</v>
      </c>
      <c r="B4" s="86" t="s">
        <v>365</v>
      </c>
      <c r="C4" s="86" t="s">
        <v>366</v>
      </c>
      <c r="D4" s="86" t="s">
        <v>367</v>
      </c>
      <c r="E4" s="86" t="s">
        <v>143</v>
      </c>
      <c r="F4" s="86" t="s">
        <v>144</v>
      </c>
      <c r="G4" s="86" t="s">
        <v>368</v>
      </c>
      <c r="H4" s="86" t="s">
        <v>369</v>
      </c>
      <c r="I4" s="86" t="s">
        <v>370</v>
      </c>
      <c r="J4" s="86" t="s">
        <v>371</v>
      </c>
      <c r="K4" s="86" t="s">
        <v>372</v>
      </c>
      <c r="L4" s="86" t="s">
        <v>373</v>
      </c>
      <c r="M4" s="86"/>
      <c r="N4" s="85" t="s">
        <v>19</v>
      </c>
      <c r="O4" s="85" t="s">
        <v>20</v>
      </c>
      <c r="P4" s="83" t="s">
        <v>284</v>
      </c>
      <c r="Q4" s="83" t="s">
        <v>381</v>
      </c>
      <c r="R4" s="85" t="s">
        <v>45</v>
      </c>
      <c r="S4" s="85" t="s">
        <v>139</v>
      </c>
      <c r="T4" s="85" t="s">
        <v>13</v>
      </c>
      <c r="U4" s="85" t="s">
        <v>14</v>
      </c>
      <c r="V4" s="85" t="s">
        <v>15</v>
      </c>
      <c r="W4" s="85" t="s">
        <v>16</v>
      </c>
      <c r="X4" s="85" t="s">
        <v>12</v>
      </c>
      <c r="Y4" s="85" t="s">
        <v>374</v>
      </c>
      <c r="Z4" s="85" t="s">
        <v>46</v>
      </c>
      <c r="AA4" s="83" t="s">
        <v>375</v>
      </c>
      <c r="AB4" s="85" t="s">
        <v>376</v>
      </c>
      <c r="AC4" s="85" t="s">
        <v>377</v>
      </c>
      <c r="AD4" s="85" t="s">
        <v>140</v>
      </c>
      <c r="AE4" s="3" t="s">
        <v>295</v>
      </c>
      <c r="AF4" s="3" t="s">
        <v>382</v>
      </c>
    </row>
    <row r="5" spans="1:32">
      <c r="A5" s="78"/>
      <c r="B5" s="77"/>
      <c r="C5" s="77"/>
      <c r="D5" s="77"/>
      <c r="E5" s="77"/>
      <c r="F5" s="77"/>
      <c r="G5" s="77"/>
      <c r="H5" s="77"/>
      <c r="I5" s="77"/>
      <c r="J5" s="77"/>
      <c r="K5" s="77"/>
      <c r="L5" s="77"/>
      <c r="M5" s="77"/>
      <c r="N5" s="77"/>
      <c r="O5" s="77"/>
      <c r="P5" s="79" t="s">
        <v>18</v>
      </c>
      <c r="Q5" s="77" t="s">
        <v>17</v>
      </c>
      <c r="R5" s="87" t="s">
        <v>138</v>
      </c>
      <c r="S5" s="77"/>
      <c r="T5" s="77" t="s">
        <v>234</v>
      </c>
      <c r="U5" s="77" t="s">
        <v>234</v>
      </c>
      <c r="V5" s="77" t="s">
        <v>234</v>
      </c>
      <c r="W5" s="77" t="s">
        <v>234</v>
      </c>
      <c r="X5" s="77" t="s">
        <v>235</v>
      </c>
      <c r="Y5" s="77" t="s">
        <v>17</v>
      </c>
      <c r="Z5" s="77" t="s">
        <v>17</v>
      </c>
      <c r="AA5" s="77" t="s">
        <v>141</v>
      </c>
      <c r="AB5" s="77" t="s">
        <v>141</v>
      </c>
      <c r="AC5" s="77" t="s">
        <v>141</v>
      </c>
      <c r="AD5" s="77" t="s">
        <v>142</v>
      </c>
      <c r="AE5" s="78"/>
      <c r="AF5" s="78"/>
    </row>
    <row r="6" spans="1:32">
      <c r="A6" s="1" t="s">
        <v>0</v>
      </c>
      <c r="B6" s="43">
        <v>-2.04</v>
      </c>
      <c r="C6" s="43">
        <v>-1.9</v>
      </c>
      <c r="D6" s="43">
        <v>-3.7</v>
      </c>
      <c r="E6" s="43">
        <v>-8.06</v>
      </c>
      <c r="F6" s="43">
        <v>-8.68</v>
      </c>
      <c r="G6" s="43">
        <v>0.11</v>
      </c>
      <c r="H6" s="43">
        <v>-1.1399999999999999</v>
      </c>
      <c r="I6" s="43">
        <v>-0.31</v>
      </c>
      <c r="J6" s="43">
        <v>9.5299999999999994</v>
      </c>
      <c r="K6" s="43">
        <v>-7.94</v>
      </c>
      <c r="L6" s="43">
        <v>16.21</v>
      </c>
      <c r="N6" s="1" t="s">
        <v>21</v>
      </c>
      <c r="O6" s="13" t="s">
        <v>22</v>
      </c>
      <c r="P6" s="43">
        <v>2.4193750000000001</v>
      </c>
      <c r="Q6" s="22">
        <v>0.03</v>
      </c>
      <c r="R6" s="43">
        <v>28.286154166666702</v>
      </c>
      <c r="S6" s="43">
        <v>7.2290000000000001</v>
      </c>
      <c r="T6" s="43">
        <v>17.337166666666668</v>
      </c>
      <c r="U6" s="43">
        <v>5.9489166666666673</v>
      </c>
      <c r="V6" s="43">
        <v>3.0613916666666667</v>
      </c>
      <c r="W6" s="43">
        <v>1.6251583333333335</v>
      </c>
      <c r="X6" s="43">
        <v>0.86605967400362494</v>
      </c>
      <c r="Y6" s="43">
        <v>23.653596552857479</v>
      </c>
      <c r="Z6" s="43">
        <v>0.28954966933352944</v>
      </c>
      <c r="AA6" s="43">
        <v>150.255</v>
      </c>
      <c r="AB6" s="43">
        <v>0.156</v>
      </c>
      <c r="AC6" s="43">
        <v>12.175000000000001</v>
      </c>
      <c r="AD6" s="43">
        <v>387.71800000000002</v>
      </c>
      <c r="AE6" s="97" t="s">
        <v>47</v>
      </c>
      <c r="AF6" s="1" t="s">
        <v>51</v>
      </c>
    </row>
    <row r="7" spans="1:32">
      <c r="A7" s="1" t="s">
        <v>1</v>
      </c>
      <c r="B7" s="43">
        <v>-0.89</v>
      </c>
      <c r="C7" s="43">
        <v>-0.75</v>
      </c>
      <c r="D7" s="43">
        <v>-0.83</v>
      </c>
      <c r="E7" s="43">
        <v>-5.67</v>
      </c>
      <c r="F7" s="43">
        <v>-6.6</v>
      </c>
      <c r="G7" s="43">
        <v>0.11</v>
      </c>
      <c r="H7" s="43">
        <v>-1.1499999999999999</v>
      </c>
      <c r="I7" s="43">
        <v>-0.31</v>
      </c>
      <c r="J7" s="43">
        <v>15.02</v>
      </c>
      <c r="K7" s="43">
        <v>0.18</v>
      </c>
      <c r="L7" s="43">
        <v>24.45</v>
      </c>
      <c r="N7" s="1" t="s">
        <v>23</v>
      </c>
      <c r="O7" s="13" t="s">
        <v>24</v>
      </c>
      <c r="P7" s="43">
        <v>2.5179583330000002</v>
      </c>
      <c r="Q7" s="22">
        <v>0.57999999999999996</v>
      </c>
      <c r="R7" s="43">
        <v>26.968337500000001</v>
      </c>
      <c r="S7" s="43">
        <v>8.1839999999999993</v>
      </c>
      <c r="T7" s="43">
        <v>256.67468749999995</v>
      </c>
      <c r="U7" s="43">
        <v>15.462406249999999</v>
      </c>
      <c r="V7" s="43">
        <v>31.242687499999999</v>
      </c>
      <c r="W7" s="43">
        <v>11.27071875</v>
      </c>
      <c r="X7" s="43">
        <v>4.9929984370721252</v>
      </c>
      <c r="Y7" s="43">
        <v>29.764177589445385</v>
      </c>
      <c r="Z7" s="43">
        <v>0.17956261605277285</v>
      </c>
      <c r="AA7" s="43">
        <v>147.23500000000001</v>
      </c>
      <c r="AB7" s="43"/>
      <c r="AC7" s="43">
        <v>14.946</v>
      </c>
      <c r="AD7" s="43">
        <v>380.6</v>
      </c>
      <c r="AE7" s="97"/>
      <c r="AF7" s="1"/>
    </row>
    <row r="8" spans="1:32">
      <c r="A8" s="1" t="s">
        <v>2</v>
      </c>
      <c r="B8" s="43"/>
      <c r="C8" s="43"/>
      <c r="D8" s="43"/>
      <c r="E8" s="43"/>
      <c r="F8" s="43"/>
      <c r="G8" s="43"/>
      <c r="H8" s="43"/>
      <c r="I8" s="43"/>
      <c r="J8" s="43"/>
      <c r="K8" s="43"/>
      <c r="L8" s="43"/>
      <c r="N8" s="1" t="s">
        <v>25</v>
      </c>
      <c r="O8" s="13" t="s">
        <v>26</v>
      </c>
      <c r="P8" s="43">
        <v>2.357166667</v>
      </c>
      <c r="Q8" s="22">
        <v>1.03</v>
      </c>
      <c r="R8" s="43">
        <v>27.764700000000001</v>
      </c>
      <c r="S8" s="43"/>
      <c r="T8" s="43">
        <v>411.71944444444443</v>
      </c>
      <c r="U8" s="43">
        <v>26.700902777777781</v>
      </c>
      <c r="V8" s="43">
        <v>82.521527777777777</v>
      </c>
      <c r="W8" s="43">
        <v>26.22923611111111</v>
      </c>
      <c r="X8" s="43">
        <v>10.991260727564306</v>
      </c>
      <c r="Y8" s="43">
        <v>30.991482015830019</v>
      </c>
      <c r="Z8" s="43">
        <v>0.18707902279673244</v>
      </c>
      <c r="AA8" s="43">
        <v>141.16800000000001</v>
      </c>
      <c r="AB8" s="43"/>
      <c r="AC8" s="43">
        <v>15.968999999999999</v>
      </c>
      <c r="AD8" s="43"/>
      <c r="AE8" s="97" t="s">
        <v>48</v>
      </c>
      <c r="AF8" s="1"/>
    </row>
    <row r="9" spans="1:32">
      <c r="A9" s="1" t="s">
        <v>3</v>
      </c>
      <c r="B9" s="43">
        <v>-0.4</v>
      </c>
      <c r="C9" s="43">
        <v>-0.26</v>
      </c>
      <c r="D9" s="43">
        <v>0.33</v>
      </c>
      <c r="E9" s="43">
        <v>-4.3</v>
      </c>
      <c r="F9" s="43">
        <v>-5.24</v>
      </c>
      <c r="G9" s="43">
        <v>0.04</v>
      </c>
      <c r="H9" s="43">
        <v>-1.22</v>
      </c>
      <c r="I9" s="43">
        <v>-0.39</v>
      </c>
      <c r="J9" s="43">
        <v>15.97</v>
      </c>
      <c r="K9" s="43">
        <v>1.83</v>
      </c>
      <c r="L9" s="43">
        <v>25.91</v>
      </c>
      <c r="N9" s="1" t="s">
        <v>27</v>
      </c>
      <c r="O9" s="13" t="s">
        <v>28</v>
      </c>
      <c r="P9" s="43">
        <v>2.310291667</v>
      </c>
      <c r="Q9" s="22">
        <v>3.67</v>
      </c>
      <c r="R9" s="43">
        <v>27.478737500000001</v>
      </c>
      <c r="S9" s="43">
        <v>8.2029999999999994</v>
      </c>
      <c r="T9" s="43">
        <v>1177.7449999999999</v>
      </c>
      <c r="U9" s="43">
        <v>52.651749999999993</v>
      </c>
      <c r="V9" s="43">
        <v>154.12049999999999</v>
      </c>
      <c r="W9" s="43">
        <v>51.707999999999998</v>
      </c>
      <c r="X9" s="43">
        <v>24.142563088537322</v>
      </c>
      <c r="Y9" s="43">
        <v>31.16</v>
      </c>
      <c r="Z9" s="43">
        <v>0.39597979746446821</v>
      </c>
      <c r="AA9" s="43">
        <v>124.533</v>
      </c>
      <c r="AB9" s="43">
        <v>0.439</v>
      </c>
      <c r="AC9" s="43">
        <v>12.438000000000001</v>
      </c>
      <c r="AD9" s="43">
        <v>576.04499999999996</v>
      </c>
      <c r="AE9" s="97"/>
      <c r="AF9" s="1"/>
    </row>
    <row r="10" spans="1:32">
      <c r="A10" s="1" t="s">
        <v>4</v>
      </c>
      <c r="B10" s="43">
        <v>0.23</v>
      </c>
      <c r="C10" s="43">
        <v>0.37</v>
      </c>
      <c r="D10" s="43">
        <v>1.62</v>
      </c>
      <c r="E10" s="43">
        <v>-3.86</v>
      </c>
      <c r="F10" s="43">
        <v>-4.8099999999999996</v>
      </c>
      <c r="G10" s="43">
        <v>-0.27</v>
      </c>
      <c r="H10" s="43">
        <v>-1.52</v>
      </c>
      <c r="I10" s="43">
        <v>-0.69</v>
      </c>
      <c r="J10" s="43">
        <v>17.190000000000001</v>
      </c>
      <c r="K10" s="43">
        <v>4.4800000000000004</v>
      </c>
      <c r="L10" s="43">
        <v>27.9</v>
      </c>
      <c r="N10" s="1" t="s">
        <v>29</v>
      </c>
      <c r="O10" s="13" t="s">
        <v>30</v>
      </c>
      <c r="P10" s="43">
        <v>2.932458333</v>
      </c>
      <c r="Q10" s="22">
        <v>6.58</v>
      </c>
      <c r="R10" s="43">
        <v>28.083666666666701</v>
      </c>
      <c r="S10" s="43">
        <v>8.6530000000000005</v>
      </c>
      <c r="T10" s="43">
        <v>1985.575221238938</v>
      </c>
      <c r="U10" s="43">
        <v>84.318141592920341</v>
      </c>
      <c r="V10" s="43">
        <v>255.5318584070796</v>
      </c>
      <c r="W10" s="43">
        <v>85.635840707964604</v>
      </c>
      <c r="X10" s="43">
        <v>33.962428068474161</v>
      </c>
      <c r="Y10" s="43">
        <v>32.365595466073536</v>
      </c>
      <c r="Z10" s="43">
        <v>8.7261833611403425E-2</v>
      </c>
      <c r="AA10" s="43">
        <v>66.040999999999997</v>
      </c>
      <c r="AB10" s="43">
        <v>0.11</v>
      </c>
      <c r="AC10" s="43">
        <v>7.9000000000000001E-2</v>
      </c>
      <c r="AD10" s="43">
        <v>820.12800000000004</v>
      </c>
      <c r="AE10" s="97" t="s">
        <v>49</v>
      </c>
      <c r="AF10" s="1"/>
    </row>
    <row r="11" spans="1:32">
      <c r="A11" s="1" t="s">
        <v>5</v>
      </c>
      <c r="B11" s="43">
        <v>0.34</v>
      </c>
      <c r="C11" s="43">
        <v>0.48</v>
      </c>
      <c r="D11" s="43">
        <v>1.85</v>
      </c>
      <c r="E11" s="43">
        <v>-3.81</v>
      </c>
      <c r="F11" s="43">
        <v>-4.7699999999999996</v>
      </c>
      <c r="G11" s="43">
        <v>-0.38</v>
      </c>
      <c r="H11" s="43">
        <v>-1.62</v>
      </c>
      <c r="I11" s="43">
        <v>-0.79</v>
      </c>
      <c r="J11" s="43">
        <v>16.420000000000002</v>
      </c>
      <c r="K11" s="43">
        <v>3.6</v>
      </c>
      <c r="L11" s="43">
        <v>26.79</v>
      </c>
      <c r="N11" s="1" t="s">
        <v>31</v>
      </c>
      <c r="O11" s="13" t="s">
        <v>32</v>
      </c>
      <c r="P11" s="43">
        <v>2.7266666669999999</v>
      </c>
      <c r="Q11" s="22">
        <v>7.01</v>
      </c>
      <c r="R11" s="43">
        <v>28.207987500000002</v>
      </c>
      <c r="S11" s="43">
        <v>8.5269999999999992</v>
      </c>
      <c r="T11" s="43">
        <v>2074.9049999999997</v>
      </c>
      <c r="U11" s="43">
        <v>88.23299999999999</v>
      </c>
      <c r="V11" s="43">
        <v>265.94549999999998</v>
      </c>
      <c r="W11" s="43">
        <v>88.56049999999999</v>
      </c>
      <c r="X11" s="43">
        <v>36.345339854577198</v>
      </c>
      <c r="Y11" s="43">
        <v>32.169087370212509</v>
      </c>
      <c r="Z11" s="43">
        <v>0.31584546426865684</v>
      </c>
      <c r="AA11" s="43">
        <v>50.637999999999998</v>
      </c>
      <c r="AB11" s="43">
        <v>0.3</v>
      </c>
      <c r="AC11" s="43">
        <v>2.0270000000000001</v>
      </c>
      <c r="AD11" s="43">
        <v>1275.0630000000001</v>
      </c>
      <c r="AE11" s="97"/>
      <c r="AF11" s="1" t="s">
        <v>52</v>
      </c>
    </row>
    <row r="12" spans="1:32">
      <c r="A12" s="1" t="s">
        <v>6</v>
      </c>
      <c r="B12" s="43">
        <v>0.31</v>
      </c>
      <c r="C12" s="43">
        <v>0.46</v>
      </c>
      <c r="D12" s="43">
        <v>1.81</v>
      </c>
      <c r="E12" s="43">
        <v>-3.56</v>
      </c>
      <c r="F12" s="43">
        <v>-4.5199999999999996</v>
      </c>
      <c r="G12" s="43">
        <v>-0.24</v>
      </c>
      <c r="H12" s="43">
        <v>-1.49</v>
      </c>
      <c r="I12" s="43">
        <v>-0.66</v>
      </c>
      <c r="J12" s="43">
        <v>17.100000000000001</v>
      </c>
      <c r="K12" s="43">
        <v>4.2699999999999996</v>
      </c>
      <c r="L12" s="43">
        <v>27.74</v>
      </c>
      <c r="N12" s="1" t="s">
        <v>33</v>
      </c>
      <c r="O12" s="13" t="s">
        <v>34</v>
      </c>
      <c r="P12" s="43">
        <v>3.0783333329999998</v>
      </c>
      <c r="Q12" s="22">
        <v>9.33</v>
      </c>
      <c r="R12" s="43">
        <v>28.0372916666667</v>
      </c>
      <c r="S12" s="43">
        <v>8.5359999999999996</v>
      </c>
      <c r="T12" s="43">
        <v>2924.5312499999995</v>
      </c>
      <c r="U12" s="43">
        <v>123.99312499999999</v>
      </c>
      <c r="V12" s="43">
        <v>379.37812500000001</v>
      </c>
      <c r="W12" s="43">
        <v>125.70875000000001</v>
      </c>
      <c r="X12" s="43">
        <v>49.102981399192565</v>
      </c>
      <c r="Y12" s="43">
        <v>32.779052958817999</v>
      </c>
      <c r="Z12" s="43">
        <v>3.652714652726137E-2</v>
      </c>
      <c r="AA12" s="43">
        <v>67.813999999999993</v>
      </c>
      <c r="AB12" s="43">
        <v>8.3000000000000004E-2</v>
      </c>
      <c r="AC12" s="43">
        <v>0.39100000000000001</v>
      </c>
      <c r="AD12" s="43">
        <v>1009.6130000000001</v>
      </c>
      <c r="AE12" s="97"/>
      <c r="AF12" s="1"/>
    </row>
    <row r="13" spans="1:32">
      <c r="A13" s="1" t="s">
        <v>7</v>
      </c>
      <c r="B13" s="43">
        <v>0.41</v>
      </c>
      <c r="C13" s="43">
        <v>0.55000000000000004</v>
      </c>
      <c r="D13" s="43">
        <v>2.0099999999999998</v>
      </c>
      <c r="E13" s="43">
        <v>-3.3</v>
      </c>
      <c r="F13" s="43">
        <v>-4.25</v>
      </c>
      <c r="G13" s="43">
        <v>-0.28999999999999998</v>
      </c>
      <c r="H13" s="43">
        <v>-1.54</v>
      </c>
      <c r="I13" s="43">
        <v>-0.71</v>
      </c>
      <c r="J13" s="43">
        <v>16.95</v>
      </c>
      <c r="K13" s="43">
        <v>4.17</v>
      </c>
      <c r="L13" s="43">
        <v>27.56</v>
      </c>
      <c r="N13" s="1" t="s">
        <v>35</v>
      </c>
      <c r="O13" s="13" t="s">
        <v>36</v>
      </c>
      <c r="P13" s="43">
        <v>3.057791667</v>
      </c>
      <c r="Q13" s="22">
        <v>12.31</v>
      </c>
      <c r="R13" s="43">
        <v>27.945875000000001</v>
      </c>
      <c r="S13" s="43">
        <v>8.4670000000000005</v>
      </c>
      <c r="T13" s="43">
        <v>4299.9666666666662</v>
      </c>
      <c r="U13" s="43">
        <v>182.28583333333333</v>
      </c>
      <c r="V13" s="43">
        <v>574.24916666666672</v>
      </c>
      <c r="W13" s="43">
        <v>187.5625</v>
      </c>
      <c r="X13" s="43">
        <v>75.76623231297458</v>
      </c>
      <c r="Y13" s="43">
        <v>31.354395575861172</v>
      </c>
      <c r="Z13" s="43">
        <v>0.34293801123327999</v>
      </c>
      <c r="AA13" s="43">
        <v>58.279000000000003</v>
      </c>
      <c r="AB13" s="43">
        <v>0.114</v>
      </c>
      <c r="AC13" s="43">
        <v>1.6080000000000001</v>
      </c>
      <c r="AD13" s="43">
        <v>1186.9010000000001</v>
      </c>
      <c r="AE13" s="97"/>
      <c r="AF13" s="1"/>
    </row>
    <row r="14" spans="1:32">
      <c r="A14" s="1" t="s">
        <v>8</v>
      </c>
      <c r="B14" s="43"/>
      <c r="C14" s="43"/>
      <c r="D14" s="43"/>
      <c r="E14" s="43"/>
      <c r="F14" s="43"/>
      <c r="G14" s="43"/>
      <c r="H14" s="43"/>
      <c r="I14" s="43"/>
      <c r="J14" s="43"/>
      <c r="K14" s="43"/>
      <c r="L14" s="43"/>
      <c r="N14" s="1" t="s">
        <v>37</v>
      </c>
      <c r="O14" s="1" t="s">
        <v>38</v>
      </c>
      <c r="P14" s="43">
        <v>2.8039999999999998</v>
      </c>
      <c r="Q14" s="58">
        <v>17.79</v>
      </c>
      <c r="R14" s="43">
        <v>27.9456666666667</v>
      </c>
      <c r="S14" s="43"/>
      <c r="T14" s="43">
        <v>5465.916666666667</v>
      </c>
      <c r="U14" s="43">
        <v>221.47333333333333</v>
      </c>
      <c r="V14" s="43">
        <v>680.40499999999997</v>
      </c>
      <c r="W14" s="43">
        <v>228.03499999999997</v>
      </c>
      <c r="X14" s="43">
        <v>99.110721775544164</v>
      </c>
      <c r="Y14" s="43">
        <v>30.393512207001926</v>
      </c>
      <c r="Z14" s="43">
        <v>0.44691806276603852</v>
      </c>
      <c r="AA14" s="43">
        <v>44.177333333333301</v>
      </c>
      <c r="AB14" s="43">
        <v>8.2500000000000004E-2</v>
      </c>
      <c r="AC14" s="43">
        <v>0.55466666666666697</v>
      </c>
      <c r="AD14" s="43"/>
      <c r="AE14" s="97" t="s">
        <v>50</v>
      </c>
      <c r="AF14" s="1"/>
    </row>
    <row r="15" spans="1:32">
      <c r="A15" s="1" t="s">
        <v>9</v>
      </c>
      <c r="B15" s="43">
        <v>0.47</v>
      </c>
      <c r="C15" s="43">
        <v>0.61</v>
      </c>
      <c r="D15" s="43">
        <v>2.15</v>
      </c>
      <c r="E15" s="43">
        <v>-2.93</v>
      </c>
      <c r="F15" s="43">
        <v>-3.91</v>
      </c>
      <c r="G15" s="43">
        <v>-0.54</v>
      </c>
      <c r="H15" s="43">
        <v>-1.79</v>
      </c>
      <c r="I15" s="43">
        <v>-0.96</v>
      </c>
      <c r="J15" s="43">
        <v>15.74</v>
      </c>
      <c r="K15" s="43">
        <v>3</v>
      </c>
      <c r="L15" s="43">
        <v>25.87</v>
      </c>
      <c r="N15" s="1" t="s">
        <v>39</v>
      </c>
      <c r="O15" s="13" t="s">
        <v>40</v>
      </c>
      <c r="P15" s="43">
        <v>2.9969166669999998</v>
      </c>
      <c r="Q15" s="22">
        <v>20.51</v>
      </c>
      <c r="R15" s="43">
        <v>28.131166666666701</v>
      </c>
      <c r="S15" s="43">
        <v>8.2940000000000005</v>
      </c>
      <c r="T15" s="43">
        <v>6366.1388888888887</v>
      </c>
      <c r="U15" s="43">
        <v>262.58472222222224</v>
      </c>
      <c r="V15" s="43">
        <v>829.8416666666667</v>
      </c>
      <c r="W15" s="43">
        <v>272.40000000000003</v>
      </c>
      <c r="X15" s="43">
        <v>120.55132848057944</v>
      </c>
      <c r="Y15" s="43">
        <v>30.318528831991934</v>
      </c>
      <c r="Z15" s="43">
        <v>8.2148997907328061E-2</v>
      </c>
      <c r="AA15" s="43">
        <v>31</v>
      </c>
      <c r="AB15" s="43">
        <v>0.105</v>
      </c>
      <c r="AC15" s="43">
        <v>0.307</v>
      </c>
      <c r="AD15" s="43">
        <v>1611.58</v>
      </c>
      <c r="AE15" s="97"/>
      <c r="AF15" s="1"/>
    </row>
    <row r="16" spans="1:32">
      <c r="A16" s="1" t="s">
        <v>10</v>
      </c>
      <c r="B16" s="43">
        <v>0.38</v>
      </c>
      <c r="C16" s="43">
        <v>0.52</v>
      </c>
      <c r="D16" s="43">
        <v>1.99</v>
      </c>
      <c r="E16" s="43">
        <v>-2.72</v>
      </c>
      <c r="F16" s="43">
        <v>-3.72</v>
      </c>
      <c r="G16" s="43">
        <v>-0.8</v>
      </c>
      <c r="H16" s="43">
        <v>-2.04</v>
      </c>
      <c r="I16" s="43">
        <v>-1.21</v>
      </c>
      <c r="J16" s="43">
        <v>14.21</v>
      </c>
      <c r="K16" s="43">
        <v>1.37</v>
      </c>
      <c r="L16" s="43">
        <v>23.71</v>
      </c>
      <c r="N16" s="1" t="s">
        <v>41</v>
      </c>
      <c r="O16" s="13" t="s">
        <v>42</v>
      </c>
      <c r="P16" s="43">
        <v>3.17</v>
      </c>
      <c r="Q16" s="22">
        <v>26.76</v>
      </c>
      <c r="R16" s="43">
        <v>28.364725</v>
      </c>
      <c r="S16" s="43">
        <v>8.0619999999999994</v>
      </c>
      <c r="T16" s="43">
        <v>8103.0714285714294</v>
      </c>
      <c r="U16" s="43">
        <v>314.11071428571427</v>
      </c>
      <c r="V16" s="43">
        <v>1020.0428571428572</v>
      </c>
      <c r="W16" s="43">
        <v>332.56428571428569</v>
      </c>
      <c r="X16" s="43">
        <v>139.08375149251572</v>
      </c>
      <c r="Y16" s="43">
        <v>32.57973696737038</v>
      </c>
      <c r="Z16" s="43">
        <v>0.34193373220169965</v>
      </c>
      <c r="AA16" s="43">
        <v>16.327999999999999</v>
      </c>
      <c r="AB16" s="43">
        <v>5.8000000000000003E-2</v>
      </c>
      <c r="AC16" s="43">
        <v>0.28999999999999998</v>
      </c>
      <c r="AD16" s="43">
        <v>1867.1030000000001</v>
      </c>
      <c r="AE16" s="97"/>
      <c r="AF16" s="1"/>
    </row>
    <row r="17" spans="1:32">
      <c r="A17" s="8" t="s">
        <v>11</v>
      </c>
      <c r="B17" s="8"/>
      <c r="C17" s="8"/>
      <c r="D17" s="8"/>
      <c r="E17" s="8"/>
      <c r="F17" s="8"/>
      <c r="G17" s="8"/>
      <c r="H17" s="8"/>
      <c r="I17" s="8"/>
      <c r="J17" s="8"/>
      <c r="K17" s="8"/>
      <c r="L17" s="8"/>
      <c r="M17" s="8"/>
      <c r="N17" s="8" t="s">
        <v>43</v>
      </c>
      <c r="O17" s="24" t="s">
        <v>44</v>
      </c>
      <c r="P17" s="56">
        <v>2</v>
      </c>
      <c r="Q17" s="23">
        <v>30.75</v>
      </c>
      <c r="R17" s="56">
        <v>28.047499999999999</v>
      </c>
      <c r="S17" s="56"/>
      <c r="T17" s="56">
        <v>9319.4999999999982</v>
      </c>
      <c r="U17" s="56">
        <v>361.666</v>
      </c>
      <c r="V17" s="56">
        <v>1184.2159999999999</v>
      </c>
      <c r="W17" s="56">
        <v>380.65399999999994</v>
      </c>
      <c r="X17" s="56">
        <v>150.65089201476781</v>
      </c>
      <c r="Y17" s="56">
        <v>31.237717938143227</v>
      </c>
      <c r="Z17" s="56">
        <v>8.460740252344616E-2</v>
      </c>
      <c r="AA17" s="56">
        <v>1.3029999999999999</v>
      </c>
      <c r="AB17" s="56"/>
      <c r="AC17" s="56"/>
      <c r="AD17" s="56"/>
      <c r="AE17" s="98"/>
      <c r="AF17" s="8"/>
    </row>
    <row r="19" spans="1:32">
      <c r="A19" s="57" t="s">
        <v>363</v>
      </c>
    </row>
  </sheetData>
  <mergeCells count="5">
    <mergeCell ref="B3:L3"/>
    <mergeCell ref="AE6:AE7"/>
    <mergeCell ref="AE8:AE9"/>
    <mergeCell ref="AE10:AE13"/>
    <mergeCell ref="AE14:AE17"/>
  </mergeCells>
  <phoneticPr fontId="2"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Sheet1</vt:lpstr>
      <vt:lpstr>Table S1 Li sinks in the ocean</vt:lpstr>
      <vt:lpstr>Table S2 SPM &amp; MUC sampling</vt:lpstr>
      <vt:lpstr>Table S3 88a SGR-1</vt:lpstr>
      <vt:lpstr>Table S4 Fractionation model</vt:lpstr>
      <vt:lpstr>Table S5 Estuary model</vt:lpstr>
      <vt:lpstr>Table S6 SI dissolved samples</vt:lpstr>
      <vt:lpstr>text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2023-07-24T13:20:17Z</dcterms:modified>
</cp:coreProperties>
</file>