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fficenationalstatistics-my.sharepoint.com/personal/aly_sizer_ext_ons_gov_uk/Documents/UCL_work/UCL_Repository/ThematicGuides/"/>
    </mc:Choice>
  </mc:AlternateContent>
  <xr:revisionPtr revIDLastSave="0" documentId="8_{3F102484-C827-4759-80D9-363F39348030}" xr6:coauthVersionLast="47" xr6:coauthVersionMax="47" xr10:uidLastSave="{00000000-0000-0000-0000-000000000000}"/>
  <bookViews>
    <workbookView xWindow="2196" yWindow="2196" windowWidth="20052" windowHeight="9960" tabRatio="922" xr2:uid="{00000000-000D-0000-FFFF-FFFF00000000}"/>
  </bookViews>
  <sheets>
    <sheet name="Table 1" sheetId="6" r:id="rId1"/>
    <sheet name="Table 2" sheetId="4" r:id="rId2"/>
    <sheet name="Table 3" sheetId="5" r:id="rId3"/>
    <sheet name="Table 4" sheetId="16" r:id="rId4"/>
    <sheet name="Table 5" sheetId="1" r:id="rId5"/>
    <sheet name="Table 6" sheetId="2" r:id="rId6"/>
    <sheet name="Table 7" sheetId="7" r:id="rId7"/>
    <sheet name="Table 8" sheetId="8" r:id="rId8"/>
    <sheet name="Table 9" sheetId="18" r:id="rId9"/>
    <sheet name="Table 10" sheetId="9" r:id="rId10"/>
    <sheet name="Table 11" sheetId="11" r:id="rId11"/>
    <sheet name="Table 12 - 15" sheetId="12" r:id="rId12"/>
    <sheet name="Mapping Ethni1991-2011" sheetId="10" r:id="rId13"/>
  </sheets>
  <definedNames>
    <definedName name="_xlnm.Print_Area" localSheetId="12">'Mapping Ethni1991-2011'!$A$3:$F$29</definedName>
    <definedName name="_xlnm.Print_Area" localSheetId="0">'Table 1'!$A$3:$D$13</definedName>
    <definedName name="_xlnm.Print_Area" localSheetId="9">'Table 10'!$A$3:$G$29</definedName>
    <definedName name="_xlnm.Print_Area" localSheetId="10">'Table 11'!$A$3:$G$17</definedName>
    <definedName name="_xlnm.Print_Area" localSheetId="11">'Table 12 - 15'!$A$3:$AI$47</definedName>
    <definedName name="_xlnm.Print_Area" localSheetId="1">'Table 2'!$A$3:$B$39</definedName>
    <definedName name="_xlnm.Print_Area" localSheetId="2">'Table 3'!$A$3:$D$42</definedName>
    <definedName name="_xlnm.Print_Area" localSheetId="3">'Table 4'!$A$3:$B$14</definedName>
    <definedName name="_xlnm.Print_Area" localSheetId="4">'Table 5'!$A$3:$U$17</definedName>
    <definedName name="_xlnm.Print_Area" localSheetId="5">'Table 6'!$A$3:$G$17</definedName>
    <definedName name="_xlnm.Print_Area" localSheetId="6">'Table 7'!$A$3:$U$17</definedName>
    <definedName name="_xlnm.Print_Area" localSheetId="7">'Table 8'!$A$3:$D$34</definedName>
    <definedName name="_xlnm.Print_Area" localSheetId="8">'Table 9'!$A$3:$D$22</definedName>
    <definedName name="Z_D6B8137D_6A3F_42A3_AE78_F688B7D1B157_.wvu.PrintArea" localSheetId="12" hidden="1">'Mapping Ethni1991-2011'!$A$3:$F$29</definedName>
    <definedName name="Z_D6B8137D_6A3F_42A3_AE78_F688B7D1B157_.wvu.PrintArea" localSheetId="0" hidden="1">'Table 1'!$A$3:$D$13</definedName>
    <definedName name="Z_D6B8137D_6A3F_42A3_AE78_F688B7D1B157_.wvu.PrintArea" localSheetId="9" hidden="1">'Table 10'!$A$3:$G$29</definedName>
    <definedName name="Z_D6B8137D_6A3F_42A3_AE78_F688B7D1B157_.wvu.PrintArea" localSheetId="10" hidden="1">'Table 11'!$A$3:$G$16</definedName>
    <definedName name="Z_D6B8137D_6A3F_42A3_AE78_F688B7D1B157_.wvu.PrintArea" localSheetId="11" hidden="1">'Table 12 - 15'!$A$3:$AI$36</definedName>
    <definedName name="Z_D6B8137D_6A3F_42A3_AE78_F688B7D1B157_.wvu.PrintArea" localSheetId="1" hidden="1">'Table 2'!$A$3:$B$39</definedName>
    <definedName name="Z_D6B8137D_6A3F_42A3_AE78_F688B7D1B157_.wvu.PrintArea" localSheetId="2" hidden="1">'Table 3'!$A$3:$C$42</definedName>
    <definedName name="Z_D6B8137D_6A3F_42A3_AE78_F688B7D1B157_.wvu.PrintArea" localSheetId="3" hidden="1">'Table 4'!$A$3:$B$14</definedName>
    <definedName name="Z_D6B8137D_6A3F_42A3_AE78_F688B7D1B157_.wvu.PrintArea" localSheetId="4" hidden="1">'Table 5'!$A$3:$U$17</definedName>
    <definedName name="Z_D6B8137D_6A3F_42A3_AE78_F688B7D1B157_.wvu.PrintArea" localSheetId="5" hidden="1">'Table 6'!$A$3:$G$17</definedName>
    <definedName name="Z_D6B8137D_6A3F_42A3_AE78_F688B7D1B157_.wvu.PrintArea" localSheetId="6" hidden="1">'Table 7'!$A$3:$U$17</definedName>
    <definedName name="Z_D6B8137D_6A3F_42A3_AE78_F688B7D1B157_.wvu.PrintArea" localSheetId="7" hidden="1">'Table 8'!$A$3:$D$28</definedName>
    <definedName name="Z_D6B8137D_6A3F_42A3_AE78_F688B7D1B157_.wvu.PrintArea" localSheetId="8" hidden="1">'Table 9'!$A$3:$D$16</definedName>
  </definedNames>
  <calcPr calcId="191029"/>
  <customWorkbookViews>
    <customWorkbookView name="Stuchbur - Personal View" guid="{D6B8137D-6A3F-42A3-AE78-F688B7D1B157}" mergeInterval="0" personalView="1" xWindow="913" yWindow="84" windowWidth="979" windowHeight="793" tabRatio="922" activeSheetId="5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" i="12" l="1"/>
  <c r="R8" i="12"/>
  <c r="D16" i="2" l="1"/>
  <c r="D16" i="1"/>
  <c r="C15" i="18" l="1"/>
  <c r="D7" i="18"/>
  <c r="D8" i="18"/>
  <c r="D9" i="18"/>
  <c r="D10" i="18"/>
  <c r="D11" i="18"/>
  <c r="D12" i="18"/>
  <c r="D13" i="18"/>
  <c r="D14" i="18"/>
  <c r="D6" i="18"/>
  <c r="D15" i="18" s="1"/>
  <c r="B15" i="18"/>
  <c r="D10" i="8"/>
  <c r="C27" i="8"/>
  <c r="D26" i="8"/>
  <c r="D24" i="8" s="1"/>
  <c r="D25" i="8"/>
  <c r="D23" i="8"/>
  <c r="D22" i="8"/>
  <c r="D21" i="8"/>
  <c r="D20" i="8" s="1"/>
  <c r="D19" i="8"/>
  <c r="D18" i="8"/>
  <c r="D17" i="8"/>
  <c r="D16" i="8"/>
  <c r="D14" i="8"/>
  <c r="D13" i="8"/>
  <c r="D12" i="8"/>
  <c r="D11" i="8"/>
  <c r="D9" i="8"/>
  <c r="D8" i="8"/>
  <c r="D7" i="8"/>
  <c r="D6" i="8" s="1"/>
  <c r="C6" i="8"/>
  <c r="C10" i="8"/>
  <c r="C15" i="8"/>
  <c r="C20" i="8"/>
  <c r="C24" i="8"/>
  <c r="B24" i="8"/>
  <c r="B20" i="8"/>
  <c r="B15" i="8"/>
  <c r="B6" i="8"/>
  <c r="B10" i="8"/>
  <c r="D15" i="8" l="1"/>
  <c r="D27" i="8" s="1"/>
  <c r="B27" i="8"/>
  <c r="T43" i="12"/>
  <c r="R44" i="12"/>
  <c r="R45" i="12" s="1"/>
  <c r="S44" i="12" s="1"/>
  <c r="P44" i="12"/>
  <c r="P45" i="12" s="1"/>
  <c r="Q43" i="12" s="1"/>
  <c r="N44" i="12"/>
  <c r="N45" i="12" s="1"/>
  <c r="L44" i="12"/>
  <c r="J44" i="12"/>
  <c r="J45" i="12" s="1"/>
  <c r="K43" i="12" s="1"/>
  <c r="H44" i="12"/>
  <c r="H45" i="12" s="1"/>
  <c r="I44" i="12" s="1"/>
  <c r="F44" i="12"/>
  <c r="F45" i="12" s="1"/>
  <c r="G44" i="12" s="1"/>
  <c r="D44" i="12"/>
  <c r="D45" i="12" s="1"/>
  <c r="E44" i="12" s="1"/>
  <c r="B44" i="12"/>
  <c r="B45" i="12" s="1"/>
  <c r="C44" i="12" s="1"/>
  <c r="T44" i="12" l="1"/>
  <c r="T45" i="12" s="1"/>
  <c r="U43" i="12" s="1"/>
  <c r="Q44" i="12"/>
  <c r="Q45" i="12" s="1"/>
  <c r="L45" i="12"/>
  <c r="M43" i="12" s="1"/>
  <c r="O44" i="12"/>
  <c r="O43" i="12"/>
  <c r="K44" i="12"/>
  <c r="K45" i="12" s="1"/>
  <c r="S43" i="12"/>
  <c r="C43" i="12"/>
  <c r="G43" i="12"/>
  <c r="E43" i="12"/>
  <c r="I43" i="12"/>
  <c r="R27" i="12"/>
  <c r="S26" i="12" s="1"/>
  <c r="P27" i="12"/>
  <c r="Q25" i="12" s="1"/>
  <c r="N27" i="12"/>
  <c r="O26" i="12" s="1"/>
  <c r="L27" i="12"/>
  <c r="M26" i="12" s="1"/>
  <c r="J27" i="12"/>
  <c r="K26" i="12" s="1"/>
  <c r="H27" i="12"/>
  <c r="I26" i="12" s="1"/>
  <c r="F27" i="12"/>
  <c r="G26" i="12" s="1"/>
  <c r="D27" i="12"/>
  <c r="E25" i="12" s="1"/>
  <c r="B27" i="12"/>
  <c r="C26" i="12" s="1"/>
  <c r="T26" i="12"/>
  <c r="T25" i="12"/>
  <c r="AF36" i="12"/>
  <c r="AG35" i="12" s="1"/>
  <c r="AD36" i="12"/>
  <c r="AE35" i="12" s="1"/>
  <c r="AB36" i="12"/>
  <c r="AC35" i="12" s="1"/>
  <c r="Z36" i="12"/>
  <c r="AA35" i="12" s="1"/>
  <c r="X36" i="12"/>
  <c r="Y35" i="12" s="1"/>
  <c r="V36" i="12"/>
  <c r="W35" i="12" s="1"/>
  <c r="T36" i="12"/>
  <c r="U35" i="12" s="1"/>
  <c r="R36" i="12"/>
  <c r="S35" i="12" s="1"/>
  <c r="P36" i="12"/>
  <c r="Q35" i="12" s="1"/>
  <c r="N36" i="12"/>
  <c r="O35" i="12" s="1"/>
  <c r="L36" i="12"/>
  <c r="M35" i="12" s="1"/>
  <c r="J36" i="12"/>
  <c r="K35" i="12" s="1"/>
  <c r="H36" i="12"/>
  <c r="I35" i="12" s="1"/>
  <c r="F36" i="12"/>
  <c r="G35" i="12" s="1"/>
  <c r="D36" i="12"/>
  <c r="E35" i="12" s="1"/>
  <c r="B36" i="12"/>
  <c r="C35" i="12" s="1"/>
  <c r="AH35" i="12"/>
  <c r="AH34" i="12"/>
  <c r="C45" i="12" l="1"/>
  <c r="M44" i="12"/>
  <c r="M45" i="12" s="1"/>
  <c r="G45" i="12"/>
  <c r="O45" i="12"/>
  <c r="I45" i="12"/>
  <c r="E45" i="12"/>
  <c r="S45" i="12"/>
  <c r="U44" i="12"/>
  <c r="U45" i="12" s="1"/>
  <c r="I34" i="12"/>
  <c r="I36" i="12" s="1"/>
  <c r="E26" i="12"/>
  <c r="E27" i="12" s="1"/>
  <c r="Y34" i="12"/>
  <c r="M25" i="12"/>
  <c r="I25" i="12"/>
  <c r="AC34" i="12"/>
  <c r="AC36" i="12" s="1"/>
  <c r="Q26" i="12"/>
  <c r="Q27" i="12" s="1"/>
  <c r="Q34" i="12"/>
  <c r="Q36" i="12" s="1"/>
  <c r="AG34" i="12"/>
  <c r="AG36" i="12" s="1"/>
  <c r="C25" i="12"/>
  <c r="G25" i="12"/>
  <c r="K25" i="12"/>
  <c r="O25" i="12"/>
  <c r="S25" i="12"/>
  <c r="M34" i="12"/>
  <c r="M36" i="12" s="1"/>
  <c r="E34" i="12"/>
  <c r="E36" i="12" s="1"/>
  <c r="U34" i="12"/>
  <c r="U36" i="12" s="1"/>
  <c r="T27" i="12"/>
  <c r="U25" i="12" s="1"/>
  <c r="Y36" i="12"/>
  <c r="C34" i="12"/>
  <c r="C36" i="12" s="1"/>
  <c r="G34" i="12"/>
  <c r="G36" i="12" s="1"/>
  <c r="K34" i="12"/>
  <c r="K36" i="12" s="1"/>
  <c r="O34" i="12"/>
  <c r="O36" i="12" s="1"/>
  <c r="S34" i="12"/>
  <c r="S36" i="12" s="1"/>
  <c r="W34" i="12"/>
  <c r="W36" i="12" s="1"/>
  <c r="AA34" i="12"/>
  <c r="AA36" i="12" s="1"/>
  <c r="AE34" i="12"/>
  <c r="AE36" i="12" s="1"/>
  <c r="AH36" i="12"/>
  <c r="AI35" i="12" s="1"/>
  <c r="K27" i="12" l="1"/>
  <c r="I27" i="12"/>
  <c r="S27" i="12"/>
  <c r="C27" i="12"/>
  <c r="G27" i="12"/>
  <c r="M27" i="12"/>
  <c r="O27" i="12"/>
  <c r="U26" i="12"/>
  <c r="U27" i="12" s="1"/>
  <c r="AI34" i="12"/>
  <c r="AI36" i="12" s="1"/>
  <c r="F27" i="9" l="1"/>
  <c r="D26" i="9"/>
  <c r="B26" i="9"/>
  <c r="F25" i="9"/>
  <c r="F24" i="9"/>
  <c r="F23" i="9"/>
  <c r="F22" i="9" s="1"/>
  <c r="D22" i="9"/>
  <c r="B22" i="9"/>
  <c r="F21" i="9"/>
  <c r="F20" i="9"/>
  <c r="F19" i="9"/>
  <c r="F18" i="9"/>
  <c r="F17" i="9"/>
  <c r="D16" i="9"/>
  <c r="B16" i="9"/>
  <c r="F15" i="9"/>
  <c r="F14" i="9"/>
  <c r="F13" i="9"/>
  <c r="F12" i="9"/>
  <c r="D11" i="9"/>
  <c r="B11" i="9"/>
  <c r="F10" i="9"/>
  <c r="F9" i="9"/>
  <c r="F8" i="9"/>
  <c r="D7" i="9"/>
  <c r="B7" i="9"/>
  <c r="D28" i="9" l="1"/>
  <c r="F11" i="9"/>
  <c r="B28" i="9"/>
  <c r="F7" i="9"/>
  <c r="F16" i="9"/>
  <c r="F26" i="9"/>
  <c r="F28" i="9" l="1"/>
  <c r="G15" i="9" l="1"/>
  <c r="G14" i="9"/>
  <c r="G13" i="9"/>
  <c r="G12" i="9"/>
  <c r="G8" i="9"/>
  <c r="G17" i="9"/>
  <c r="G21" i="9"/>
  <c r="G25" i="9"/>
  <c r="G18" i="9"/>
  <c r="G24" i="9"/>
  <c r="G10" i="9"/>
  <c r="G19" i="9"/>
  <c r="G23" i="9"/>
  <c r="G9" i="9"/>
  <c r="G20" i="9"/>
  <c r="G27" i="9"/>
</calcChain>
</file>

<file path=xl/sharedStrings.xml><?xml version="1.0" encoding="utf-8"?>
<sst xmlns="http://schemas.openxmlformats.org/spreadsheetml/2006/main" count="742" uniqueCount="209">
  <si>
    <t>1991 recoded ethnic grouping</t>
  </si>
  <si>
    <t>1981 Country of Birth (recoded)</t>
  </si>
  <si>
    <t>White</t>
  </si>
  <si>
    <t>Black-Caribbean</t>
  </si>
  <si>
    <t>Black-African</t>
  </si>
  <si>
    <t>Indian</t>
  </si>
  <si>
    <t>Pakistani</t>
  </si>
  <si>
    <t>Bangladeshi</t>
  </si>
  <si>
    <t>Chinese</t>
  </si>
  <si>
    <t>Black-Other</t>
  </si>
  <si>
    <t>Other</t>
  </si>
  <si>
    <t>Total</t>
  </si>
  <si>
    <t>n</t>
  </si>
  <si>
    <t>%</t>
  </si>
  <si>
    <t>UK, Europe, Old CW, USA</t>
  </si>
  <si>
    <t>n/a</t>
  </si>
  <si>
    <t>India</t>
  </si>
  <si>
    <t>Pakistan</t>
  </si>
  <si>
    <t>Bangladesh</t>
  </si>
  <si>
    <t>Hong Kong, China &amp; Taiwan</t>
  </si>
  <si>
    <t>Caribbean</t>
  </si>
  <si>
    <t>Sub-Saharan Africa</t>
  </si>
  <si>
    <t>Presence at census</t>
  </si>
  <si>
    <t>Present 1981 but not 1991</t>
  </si>
  <si>
    <t>Present 1981 and 1991</t>
  </si>
  <si>
    <t>Caribbean countries</t>
  </si>
  <si>
    <t>Sub-Saharan African countries</t>
  </si>
  <si>
    <t>ETHNIC9 category</t>
  </si>
  <si>
    <t>ETHNIC9 code</t>
  </si>
  <si>
    <t>Black Caribbean</t>
  </si>
  <si>
    <t>Black African</t>
  </si>
  <si>
    <t>Black-Other: British</t>
  </si>
  <si>
    <t>Black-Other: Caribbean Island</t>
  </si>
  <si>
    <t>Black-Other: North African</t>
  </si>
  <si>
    <t>Black-Other: Other African</t>
  </si>
  <si>
    <t>Black-Other: East African Asian</t>
  </si>
  <si>
    <t>Black-Other: Indian Subcontinent</t>
  </si>
  <si>
    <t>Black-Other: Other Asian</t>
  </si>
  <si>
    <t>Black-Other: Other</t>
  </si>
  <si>
    <t>Black-Other: Black/White</t>
  </si>
  <si>
    <t>Black-Other: Asian/White</t>
  </si>
  <si>
    <t>Black-Other: Other Mixed</t>
  </si>
  <si>
    <t>Other-Other: British, Ethnic Group indicated</t>
  </si>
  <si>
    <t>Other-Other: British, no Ethnic Group indicated</t>
  </si>
  <si>
    <t>Other-Other: Caribbean Island</t>
  </si>
  <si>
    <t>Other-Other: North African</t>
  </si>
  <si>
    <t>Other-Other: Other African</t>
  </si>
  <si>
    <t>Other-Other: East African Asian</t>
  </si>
  <si>
    <t>Other-Other: Indian Subcontinent</t>
  </si>
  <si>
    <t>Other-Other: Other Asian</t>
  </si>
  <si>
    <t>Other-Other: Irish</t>
  </si>
  <si>
    <t>Other-Other: Greek (including Greek Cypriot)</t>
  </si>
  <si>
    <t>Other-Other: Turkish (including Turkish Cypriot)</t>
  </si>
  <si>
    <t>Other-Other: Other European</t>
  </si>
  <si>
    <t>Other-Other: Other answers</t>
  </si>
  <si>
    <t>Other-Other: Black/White</t>
  </si>
  <si>
    <t>Other-Other: Asian/White</t>
  </si>
  <si>
    <t>Other-Other: Mixed White</t>
  </si>
  <si>
    <t>Other-Other: Other mixed</t>
  </si>
  <si>
    <t>Ethnicity category</t>
  </si>
  <si>
    <t>ETHNIC9 codes</t>
  </si>
  <si>
    <t>00, 89, 90, 91, 96</t>
  </si>
  <si>
    <t>01, 71, 83</t>
  </si>
  <si>
    <t>02, 73, 85</t>
  </si>
  <si>
    <t>70, 77, 78, 80</t>
  </si>
  <si>
    <t>Other-Asian</t>
  </si>
  <si>
    <t>74, 75, 76, 86, 87, 88</t>
  </si>
  <si>
    <t>Other-Other</t>
  </si>
  <si>
    <t>72, 79, 81, 82, 84, 93, 94, 95, 97</t>
  </si>
  <si>
    <t>Number in census</t>
  </si>
  <si>
    <t>Number in LS</t>
  </si>
  <si>
    <t>Black - Other (total)</t>
  </si>
  <si>
    <t>   Black - British</t>
  </si>
  <si>
    <t>   Black - Caribbean Island</t>
  </si>
  <si>
    <t>   Black - North African</t>
  </si>
  <si>
    <t>   Black - Other African</t>
  </si>
  <si>
    <t>   Black - East African Asian</t>
  </si>
  <si>
    <t>   Black - Indian Subcontinent</t>
  </si>
  <si>
    <t>   Black - Other Asian</t>
  </si>
  <si>
    <t>   Black - Other</t>
  </si>
  <si>
    <t>   Black - Black/White</t>
  </si>
  <si>
    <t>   Black - Asian/White</t>
  </si>
  <si>
    <t>   Black - Other Mixed</t>
  </si>
  <si>
    <t>Other - Other (total)</t>
  </si>
  <si>
    <t>   British, Ethnic Group indicated</t>
  </si>
  <si>
    <t>   British, no Ethnic Group indicated</t>
  </si>
  <si>
    <t>   Caribbean Island</t>
  </si>
  <si>
    <t>   North African</t>
  </si>
  <si>
    <t>   Other African</t>
  </si>
  <si>
    <t>   East African Asian</t>
  </si>
  <si>
    <t>   Indian Subcontinent</t>
  </si>
  <si>
    <t>   Other Asian</t>
  </si>
  <si>
    <t>   Greek</t>
  </si>
  <si>
    <t>   Turkish</t>
  </si>
  <si>
    <t>   Other European</t>
  </si>
  <si>
    <t>   Other answers</t>
  </si>
  <si>
    <t>   Black/White</t>
  </si>
  <si>
    <t>   Asian/White</t>
  </si>
  <si>
    <t>   Mixed White</t>
  </si>
  <si>
    <t>   Other mixed</t>
  </si>
  <si>
    <t> </t>
  </si>
  <si>
    <t>Not Coded</t>
  </si>
  <si>
    <t>Non-NCWP</t>
  </si>
  <si>
    <t>Not applicable</t>
  </si>
  <si>
    <t>Pure</t>
  </si>
  <si>
    <t>West Indian</t>
  </si>
  <si>
    <t>Hindu</t>
  </si>
  <si>
    <t>Mixed</t>
  </si>
  <si>
    <t>Muslim</t>
  </si>
  <si>
    <t>Pakistani (incl Bangladeshi)</t>
  </si>
  <si>
    <t>Sikh</t>
  </si>
  <si>
    <t>African (excl African Asian)</t>
  </si>
  <si>
    <t>African Asian</t>
  </si>
  <si>
    <t>Mediterranean Commonwealth</t>
  </si>
  <si>
    <t>Remainder of Commonwealth</t>
  </si>
  <si>
    <t>First digit</t>
  </si>
  <si>
    <t>Second digit</t>
  </si>
  <si>
    <t>Third digit</t>
  </si>
  <si>
    <t>Number</t>
  </si>
  <si>
    <t>ETHNIC9 (main categories)</t>
  </si>
  <si>
    <t>ETHORX7</t>
  </si>
  <si>
    <t>African (excluding African-Asian)</t>
  </si>
  <si>
    <t>Pakistani (including Bangladeshi)</t>
  </si>
  <si>
    <t>African-Asian</t>
  </si>
  <si>
    <t>Remainder of New Commonwealth</t>
  </si>
  <si>
    <t>Not traced at 1971 census</t>
  </si>
  <si>
    <t>Female</t>
  </si>
  <si>
    <t>Male</t>
  </si>
  <si>
    <t>White British</t>
  </si>
  <si>
    <t>White Irish</t>
  </si>
  <si>
    <t>Other White</t>
  </si>
  <si>
    <t>White and Black Caribbean</t>
  </si>
  <si>
    <t>White and Black African</t>
  </si>
  <si>
    <t>White and Asian</t>
  </si>
  <si>
    <t>Other Mixed</t>
  </si>
  <si>
    <t>Asian or Asian British</t>
  </si>
  <si>
    <t>Other Asian</t>
  </si>
  <si>
    <t>Black or Black British</t>
  </si>
  <si>
    <t>Other Black</t>
  </si>
  <si>
    <t>Chinese or Other Ethnic Group</t>
  </si>
  <si>
    <t>Other Ethnic Group</t>
  </si>
  <si>
    <t>Major ethnic group</t>
  </si>
  <si>
    <t>Christian</t>
  </si>
  <si>
    <t>Buddhist</t>
  </si>
  <si>
    <t>Jewish</t>
  </si>
  <si>
    <t>All Other Religions</t>
  </si>
  <si>
    <t>No Religion</t>
  </si>
  <si>
    <t>Religion Not Stated</t>
  </si>
  <si>
    <t>Arab</t>
  </si>
  <si>
    <t>ETHNIC9 major group categories</t>
  </si>
  <si>
    <t>ETHGRP0 categories</t>
  </si>
  <si>
    <t>ETHGRP11 categories</t>
  </si>
  <si>
    <t>Black- African</t>
  </si>
  <si>
    <t>Category</t>
  </si>
  <si>
    <t>Value</t>
  </si>
  <si>
    <t>Gypsy or Irish Traveller</t>
  </si>
  <si>
    <t>71, not 91</t>
  </si>
  <si>
    <t>Imputed ethnic grouping</t>
  </si>
  <si>
    <t>Owner occupier</t>
  </si>
  <si>
    <t>ETHNIC9 grouping</t>
  </si>
  <si>
    <t>Table 4: 1991 ethnicity output classifcation</t>
  </si>
  <si>
    <t>White Other</t>
  </si>
  <si>
    <t>Housing tenure (1981)</t>
  </si>
  <si>
    <t>Housing tenure (1991)</t>
  </si>
  <si>
    <t>Tenure 2001</t>
  </si>
  <si>
    <t>Owner occupied</t>
  </si>
  <si>
    <t>Mixed: Other</t>
  </si>
  <si>
    <t>Asian: Indian</t>
  </si>
  <si>
    <t>Asian: Pakistani</t>
  </si>
  <si>
    <t>Asian: Bangladeshi</t>
  </si>
  <si>
    <t>Asian: Other</t>
  </si>
  <si>
    <t>Ethnicity (ETHNIC9 categories)</t>
  </si>
  <si>
    <t>White-British</t>
  </si>
  <si>
    <t>White-Irish</t>
  </si>
  <si>
    <t>White-Other</t>
  </si>
  <si>
    <t>Mixed: White + Black African</t>
  </si>
  <si>
    <t>Mixed: White + Black Caribbean</t>
  </si>
  <si>
    <t>Mixed: White + Asian</t>
  </si>
  <si>
    <t>Ethnicity (2001 major groups)</t>
  </si>
  <si>
    <t>Table 2: ETHNIC9 coding scheme</t>
  </si>
  <si>
    <t>Table 3: Number of respondents in the census and LS for each ETHNIC9 category</t>
  </si>
  <si>
    <t>Table 1: Meaning of digits of the ETHOR7 coding</t>
  </si>
  <si>
    <t>Codings used for 1991, 2001 and 2011 ethnic group variables (ETHNIC9, ETHGRP0, ETHGRP11)</t>
  </si>
  <si>
    <t>*</t>
  </si>
  <si>
    <t>Table 5: 1981 country of birth vs. 1991 ethnicity for LS members present in both censuses</t>
  </si>
  <si>
    <r>
      <t>Note:</t>
    </r>
    <r>
      <rPr>
        <sz val="9"/>
        <color rgb="FF000000"/>
        <rFont val="Arial"/>
        <family val="2"/>
      </rPr>
      <t> Cell counts less than 10 have been suppressed (*).
Data from </t>
    </r>
    <r>
      <rPr>
        <i/>
        <sz val="9"/>
        <color rgb="FF000000"/>
        <rFont val="Arial"/>
        <family val="2"/>
      </rPr>
      <t>LS Update 10</t>
    </r>
    <r>
      <rPr>
        <sz val="9"/>
        <color rgb="FF000000"/>
        <rFont val="Arial"/>
        <family val="2"/>
      </rPr>
      <t>, Appendix A.</t>
    </r>
  </si>
  <si>
    <t>Table 6: 1981 country of birth by presence at the 1981 and 1991 censuses</t>
  </si>
  <si>
    <t>Table 7: 1971 derived ethnicity by 1991 self-reported ethnicity</t>
  </si>
  <si>
    <t>Table 8: LS members in each major ethnic group in the LS in 2001</t>
  </si>
  <si>
    <t>Table 9: Religion at the 2001 census (traced LS members)</t>
  </si>
  <si>
    <t>Table 10: Ethnicity 2011 (major ethnic groupings recoded similarly to 2001)</t>
  </si>
  <si>
    <t>Table 11: Imputed ethnic group versus presence at censuses</t>
  </si>
  <si>
    <t>Table 12: Housing tenure (1981) versus ethnic group, for 1971 local authority tenants</t>
  </si>
  <si>
    <t>Table 13: Housing tenure in 1991 versus ethnic group for 1981 local authority tenants</t>
  </si>
  <si>
    <t>Table 14: Housing tenure in 2001 versus ethnic group for 1991 local authority tenants</t>
  </si>
  <si>
    <t>Tenure 2011</t>
  </si>
  <si>
    <t>Table 15a: Housing tenure in 2011 for 2001 LA tenants</t>
  </si>
  <si>
    <t>Table 15b: Housing tenure in 2011 for 2001 LA tenants (ethnicity recoded to align with 1991)</t>
  </si>
  <si>
    <t>Ethnicity (2001)</t>
  </si>
  <si>
    <t>Source: ONS LS.
Data extracted on 10/01/2019</t>
  </si>
  <si>
    <t>Source: ONS LS. Data extracted for the LS (10/01/2019)</t>
  </si>
  <si>
    <t>Source: ONS LS. Data extracted 16/07/2002.</t>
  </si>
  <si>
    <t>Source: ONS LS. Data extracted from the LS on 10/01/2019</t>
  </si>
  <si>
    <t>Pakistani and Bangladeshi</t>
  </si>
  <si>
    <r>
      <t xml:space="preserve">Notes: </t>
    </r>
    <r>
      <rPr>
        <sz val="9"/>
        <color theme="1"/>
        <rFont val="Arial"/>
        <family val="2"/>
      </rPr>
      <t>Bangladeshi combined with Pakistani due to disclosure risk if reported separately.
Source: ONS LS. Data extracted from the LS on 09/10/2002</t>
    </r>
  </si>
  <si>
    <r>
      <t>Note:</t>
    </r>
    <r>
      <rPr>
        <sz val="9"/>
        <color rgb="FF000000"/>
        <rFont val="Arial"/>
        <family val="2"/>
      </rPr>
      <t> Cell counts less than 10 have been suppressed. Totals are calculated using a standard value of 10 for all suppressed cells. 
Percentages might not sum to 100 due to rounding. 
Source: ONS LS.</t>
    </r>
  </si>
  <si>
    <r>
      <t>Note:</t>
    </r>
    <r>
      <rPr>
        <sz val="9"/>
        <color rgb="FF000000"/>
        <rFont val="Arial"/>
        <family val="2"/>
      </rPr>
      <t xml:space="preserve"> Cell counts less than 10 have been suppressed (*). Totals are calculated using a standard value of 10 for all suppressed cells.
Percentages might not sum due to rounding.
</t>
    </r>
    <r>
      <rPr>
        <i/>
        <sz val="9"/>
        <color rgb="FF000000"/>
        <rFont val="Arial"/>
        <family val="2"/>
      </rPr>
      <t>Source:</t>
    </r>
    <r>
      <rPr>
        <sz val="9"/>
        <color rgb="FF000000"/>
        <rFont val="Arial"/>
        <family val="2"/>
      </rPr>
      <t xml:space="preserve"> ONS LS. </t>
    </r>
    <r>
      <rPr>
        <b/>
        <sz val="9"/>
        <color rgb="FF000000"/>
        <rFont val="Arial"/>
        <family val="2"/>
      </rPr>
      <t xml:space="preserve">
</t>
    </r>
  </si>
  <si>
    <t xml:space="preserve">Source: ONS LS. </t>
  </si>
  <si>
    <t>Ethnicity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</si>
</sst>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0.0%"/>
    <numFmt numFmtId="167" formatCode="0.000%"/>
  </numFmts>
  <fonts count="21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</font>
    <font>
      <sz val="9"/>
      <color theme="1"/>
      <name val="Calibri"/>
      <family val="2"/>
      <scheme val="minor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9"/>
      <color rgb="FFFF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3" fillId="0" borderId="0"/>
  </cellStyleXfs>
  <cellXfs count="261">
    <xf numFmtId="0" fontId="0" fillId="0" borderId="0" xfId="0"/>
    <xf numFmtId="0" fontId="2" fillId="0" borderId="0" xfId="0" applyFont="1"/>
    <xf numFmtId="0" fontId="2" fillId="0" borderId="0" xfId="0" applyFont="1" applyBorder="1"/>
    <xf numFmtId="0" fontId="1" fillId="0" borderId="0" xfId="0" applyFont="1" applyBorder="1"/>
    <xf numFmtId="0" fontId="6" fillId="0" borderId="0" xfId="0" applyFont="1"/>
    <xf numFmtId="0" fontId="7" fillId="0" borderId="0" xfId="0" applyFont="1"/>
    <xf numFmtId="0" fontId="11" fillId="0" borderId="0" xfId="0" applyFont="1"/>
    <xf numFmtId="0" fontId="8" fillId="0" borderId="10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8" fillId="0" borderId="5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165" fontId="9" fillId="0" borderId="9" xfId="1" applyNumberFormat="1" applyFont="1" applyFill="1" applyBorder="1" applyAlignment="1">
      <alignment wrapText="1"/>
    </xf>
    <xf numFmtId="165" fontId="9" fillId="0" borderId="12" xfId="1" applyNumberFormat="1" applyFont="1" applyFill="1" applyBorder="1" applyAlignment="1">
      <alignment wrapText="1"/>
    </xf>
    <xf numFmtId="165" fontId="8" fillId="0" borderId="17" xfId="1" applyNumberFormat="1" applyFont="1" applyFill="1" applyBorder="1" applyAlignment="1">
      <alignment wrapText="1"/>
    </xf>
    <xf numFmtId="165" fontId="8" fillId="0" borderId="11" xfId="1" applyNumberFormat="1" applyFont="1" applyFill="1" applyBorder="1" applyAlignment="1">
      <alignment wrapText="1"/>
    </xf>
    <xf numFmtId="0" fontId="9" fillId="0" borderId="13" xfId="0" applyFont="1" applyFill="1" applyBorder="1" applyAlignment="1">
      <alignment wrapText="1"/>
    </xf>
    <xf numFmtId="165" fontId="9" fillId="0" borderId="15" xfId="1" applyNumberFormat="1" applyFont="1" applyFill="1" applyBorder="1" applyAlignment="1">
      <alignment wrapText="1"/>
    </xf>
    <xf numFmtId="165" fontId="9" fillId="0" borderId="14" xfId="1" applyNumberFormat="1" applyFont="1" applyFill="1" applyBorder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/>
    <xf numFmtId="0" fontId="6" fillId="0" borderId="12" xfId="0" applyFont="1" applyBorder="1" applyAlignment="1">
      <alignment horizontal="center"/>
    </xf>
    <xf numFmtId="0" fontId="6" fillId="0" borderId="13" xfId="0" applyFont="1" applyBorder="1"/>
    <xf numFmtId="0" fontId="7" fillId="0" borderId="13" xfId="0" applyFont="1" applyBorder="1"/>
    <xf numFmtId="0" fontId="7" fillId="0" borderId="16" xfId="0" applyFont="1" applyBorder="1"/>
    <xf numFmtId="0" fontId="7" fillId="0" borderId="15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9" xfId="0" applyFont="1" applyBorder="1"/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3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7" fillId="0" borderId="8" xfId="0" applyFont="1" applyBorder="1"/>
    <xf numFmtId="0" fontId="7" fillId="0" borderId="0" xfId="0" applyFont="1" applyBorder="1"/>
    <xf numFmtId="9" fontId="7" fillId="0" borderId="0" xfId="0" applyNumberFormat="1" applyFont="1" applyBorder="1"/>
    <xf numFmtId="0" fontId="14" fillId="0" borderId="0" xfId="0" applyFont="1"/>
    <xf numFmtId="0" fontId="7" fillId="0" borderId="8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0" fontId="9" fillId="0" borderId="15" xfId="0" applyFont="1" applyFill="1" applyBorder="1" applyAlignment="1">
      <alignment horizontal="center" wrapText="1"/>
    </xf>
    <xf numFmtId="0" fontId="8" fillId="0" borderId="13" xfId="0" applyFont="1" applyFill="1" applyBorder="1" applyAlignment="1">
      <alignment wrapText="1"/>
    </xf>
    <xf numFmtId="0" fontId="8" fillId="0" borderId="15" xfId="0" applyFont="1" applyFill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7" fillId="0" borderId="3" xfId="0" applyFont="1" applyFill="1" applyBorder="1" applyAlignment="1">
      <alignment wrapText="1"/>
    </xf>
    <xf numFmtId="0" fontId="6" fillId="0" borderId="0" xfId="0" applyFont="1" applyFill="1"/>
    <xf numFmtId="0" fontId="6" fillId="0" borderId="7" xfId="0" applyFont="1" applyFill="1" applyBorder="1" applyAlignment="1">
      <alignment wrapText="1"/>
    </xf>
    <xf numFmtId="0" fontId="6" fillId="0" borderId="9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wrapText="1"/>
    </xf>
    <xf numFmtId="0" fontId="6" fillId="0" borderId="15" xfId="0" applyFont="1" applyFill="1" applyBorder="1" applyAlignment="1">
      <alignment horizontal="center" wrapText="1"/>
    </xf>
    <xf numFmtId="0" fontId="6" fillId="0" borderId="0" xfId="0" applyFont="1" applyAlignment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4" xfId="0" applyFont="1" applyBorder="1"/>
    <xf numFmtId="0" fontId="8" fillId="0" borderId="7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8" fillId="0" borderId="17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15" fillId="0" borderId="9" xfId="0" applyFont="1" applyBorder="1"/>
    <xf numFmtId="0" fontId="6" fillId="0" borderId="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12" xfId="0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5" fillId="0" borderId="17" xfId="0" applyFont="1" applyBorder="1"/>
    <xf numFmtId="0" fontId="15" fillId="0" borderId="6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7" fillId="0" borderId="24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7" fillId="0" borderId="0" xfId="0" applyFont="1" applyFill="1"/>
    <xf numFmtId="0" fontId="7" fillId="0" borderId="2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10" fontId="6" fillId="0" borderId="9" xfId="2" applyNumberFormat="1" applyFont="1" applyBorder="1" applyAlignment="1">
      <alignment horizontal="center"/>
    </xf>
    <xf numFmtId="0" fontId="7" fillId="0" borderId="26" xfId="0" applyFont="1" applyFill="1" applyBorder="1" applyAlignment="1">
      <alignment horizontal="center" vertical="center" wrapText="1"/>
    </xf>
    <xf numFmtId="9" fontId="7" fillId="0" borderId="8" xfId="0" applyNumberFormat="1" applyFont="1" applyBorder="1" applyAlignment="1">
      <alignment horizontal="center"/>
    </xf>
    <xf numFmtId="9" fontId="7" fillId="0" borderId="3" xfId="0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center"/>
    </xf>
    <xf numFmtId="166" fontId="6" fillId="0" borderId="15" xfId="2" applyNumberFormat="1" applyFont="1" applyBorder="1" applyAlignment="1">
      <alignment horizontal="center"/>
    </xf>
    <xf numFmtId="0" fontId="6" fillId="0" borderId="0" xfId="0" applyFont="1" applyFill="1" applyBorder="1"/>
    <xf numFmtId="0" fontId="6" fillId="0" borderId="8" xfId="0" applyFont="1" applyFill="1" applyBorder="1"/>
    <xf numFmtId="0" fontId="6" fillId="0" borderId="3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7" fillId="0" borderId="8" xfId="0" applyFont="1" applyFill="1" applyBorder="1" applyAlignment="1">
      <alignment wrapText="1"/>
    </xf>
    <xf numFmtId="0" fontId="6" fillId="0" borderId="9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164" fontId="6" fillId="0" borderId="9" xfId="0" applyNumberFormat="1" applyFont="1" applyFill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9" fillId="0" borderId="16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7" fillId="0" borderId="27" xfId="0" applyFont="1" applyBorder="1" applyAlignment="1">
      <alignment horizontal="center" wrapText="1"/>
    </xf>
    <xf numFmtId="0" fontId="7" fillId="0" borderId="12" xfId="0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9" fillId="0" borderId="12" xfId="1" applyNumberFormat="1" applyFont="1" applyFill="1" applyBorder="1" applyAlignment="1">
      <alignment horizontal="right" wrapText="1"/>
    </xf>
    <xf numFmtId="164" fontId="6" fillId="0" borderId="0" xfId="0" applyNumberFormat="1" applyFont="1" applyFill="1" applyBorder="1" applyAlignment="1">
      <alignment horizontal="center" wrapText="1"/>
    </xf>
    <xf numFmtId="0" fontId="7" fillId="0" borderId="18" xfId="0" applyFont="1" applyFill="1" applyBorder="1" applyAlignment="1">
      <alignment wrapText="1"/>
    </xf>
    <xf numFmtId="0" fontId="7" fillId="0" borderId="7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7" fillId="0" borderId="28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6" fillId="0" borderId="8" xfId="0" applyFont="1" applyBorder="1"/>
    <xf numFmtId="0" fontId="7" fillId="0" borderId="2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7" fillId="0" borderId="27" xfId="0" applyFont="1" applyFill="1" applyBorder="1" applyAlignment="1">
      <alignment vertical="center" wrapText="1"/>
    </xf>
    <xf numFmtId="0" fontId="7" fillId="0" borderId="32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10" fontId="6" fillId="0" borderId="12" xfId="2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9" fontId="7" fillId="0" borderId="14" xfId="0" applyNumberFormat="1" applyFont="1" applyBorder="1" applyAlignment="1">
      <alignment horizontal="center"/>
    </xf>
    <xf numFmtId="0" fontId="16" fillId="0" borderId="15" xfId="0" applyFont="1" applyBorder="1"/>
    <xf numFmtId="0" fontId="15" fillId="0" borderId="15" xfId="0" applyFont="1" applyBorder="1"/>
    <xf numFmtId="10" fontId="6" fillId="0" borderId="14" xfId="2" applyNumberFormat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166" fontId="6" fillId="0" borderId="0" xfId="0" applyNumberFormat="1" applyFont="1"/>
    <xf numFmtId="166" fontId="6" fillId="0" borderId="0" xfId="2" applyNumberFormat="1" applyFont="1"/>
    <xf numFmtId="166" fontId="6" fillId="0" borderId="0" xfId="2" applyNumberFormat="1" applyFont="1" applyAlignment="1">
      <alignment horizontal="center"/>
    </xf>
    <xf numFmtId="0" fontId="6" fillId="0" borderId="0" xfId="0" applyFont="1" applyFill="1" applyBorder="1" applyAlignment="1">
      <alignment vertical="top" wrapText="1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7" fillId="0" borderId="4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vertical="center" wrapText="1"/>
    </xf>
    <xf numFmtId="165" fontId="6" fillId="0" borderId="0" xfId="0" applyNumberFormat="1" applyFont="1"/>
    <xf numFmtId="0" fontId="18" fillId="0" borderId="0" xfId="0" applyFont="1"/>
    <xf numFmtId="164" fontId="6" fillId="0" borderId="14" xfId="0" applyNumberFormat="1" applyFont="1" applyFill="1" applyBorder="1" applyAlignment="1">
      <alignment horizontal="center" vertical="center" wrapText="1"/>
    </xf>
    <xf numFmtId="164" fontId="6" fillId="3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0" fontId="19" fillId="0" borderId="7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164" fontId="7" fillId="0" borderId="12" xfId="0" applyNumberFormat="1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wrapText="1"/>
    </xf>
    <xf numFmtId="164" fontId="6" fillId="0" borderId="14" xfId="0" applyNumberFormat="1" applyFont="1" applyFill="1" applyBorder="1" applyAlignment="1">
      <alignment horizontal="center" wrapText="1"/>
    </xf>
    <xf numFmtId="164" fontId="6" fillId="0" borderId="12" xfId="0" applyNumberFormat="1" applyFont="1" applyFill="1" applyBorder="1" applyAlignment="1">
      <alignment horizontal="center" wrapText="1"/>
    </xf>
    <xf numFmtId="0" fontId="7" fillId="0" borderId="22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164" fontId="6" fillId="0" borderId="12" xfId="0" applyNumberFormat="1" applyFont="1" applyFill="1" applyBorder="1" applyAlignment="1">
      <alignment horizontal="center" vertical="center" wrapText="1"/>
    </xf>
    <xf numFmtId="10" fontId="6" fillId="0" borderId="0" xfId="2" applyNumberFormat="1" applyFont="1"/>
    <xf numFmtId="167" fontId="6" fillId="0" borderId="0" xfId="2" applyNumberFormat="1" applyFont="1"/>
    <xf numFmtId="0" fontId="19" fillId="0" borderId="7" xfId="0" applyFont="1" applyFill="1" applyBorder="1" applyAlignment="1">
      <alignment horizontal="center" wrapText="1"/>
    </xf>
    <xf numFmtId="0" fontId="8" fillId="2" borderId="0" xfId="0" applyFont="1" applyFill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wrapText="1"/>
    </xf>
    <xf numFmtId="0" fontId="14" fillId="0" borderId="6" xfId="0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center" wrapText="1"/>
    </xf>
    <xf numFmtId="0" fontId="7" fillId="0" borderId="17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7" fillId="0" borderId="17" xfId="0" applyFont="1" applyBorder="1" applyAlignment="1"/>
    <xf numFmtId="0" fontId="14" fillId="0" borderId="15" xfId="0" applyFont="1" applyBorder="1" applyAlignment="1"/>
    <xf numFmtId="0" fontId="12" fillId="0" borderId="6" xfId="0" applyFont="1" applyFill="1" applyBorder="1" applyAlignment="1">
      <alignment wrapText="1"/>
    </xf>
    <xf numFmtId="0" fontId="17" fillId="0" borderId="6" xfId="0" applyFont="1" applyBorder="1" applyAlignment="1"/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7" fillId="0" borderId="1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0" fontId="7" fillId="0" borderId="29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/>
    </xf>
  </cellXfs>
  <cellStyles count="4">
    <cellStyle name="Comma" xfId="1" builtinId="3"/>
    <cellStyle name="Normal" xfId="0" builtinId="0"/>
    <cellStyle name="Normal 2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5" Type="http://schemas.openxmlformats.org/officeDocument/2006/relationships/customXml" Target="../customXml/item7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abSelected="1" workbookViewId="0">
      <selection activeCell="C1" sqref="C1"/>
    </sheetView>
  </sheetViews>
  <sheetFormatPr defaultColWidth="9.109375" defaultRowHeight="11.4" x14ac:dyDescent="0.2"/>
  <cols>
    <col min="1" max="1" width="9.33203125" style="4" bestFit="1" customWidth="1"/>
    <col min="2" max="2" width="12" style="4" bestFit="1" customWidth="1"/>
    <col min="3" max="3" width="27.5546875" style="4" bestFit="1" customWidth="1"/>
    <col min="4" max="4" width="13.109375" style="4" bestFit="1" customWidth="1"/>
    <col min="5" max="16384" width="9.109375" style="4"/>
  </cols>
  <sheetData>
    <row r="1" spans="1:4" ht="13.2" x14ac:dyDescent="0.25">
      <c r="A1" s="6" t="s">
        <v>208</v>
      </c>
    </row>
    <row r="3" spans="1:4" ht="12" x14ac:dyDescent="0.25">
      <c r="A3" s="5" t="s">
        <v>181</v>
      </c>
    </row>
    <row r="4" spans="1:4" ht="12" x14ac:dyDescent="0.25">
      <c r="A4" s="48" t="s">
        <v>118</v>
      </c>
      <c r="B4" s="49" t="s">
        <v>115</v>
      </c>
      <c r="C4" s="49" t="s">
        <v>116</v>
      </c>
      <c r="D4" s="49" t="s">
        <v>117</v>
      </c>
    </row>
    <row r="5" spans="1:4" x14ac:dyDescent="0.2">
      <c r="A5" s="50">
        <v>0</v>
      </c>
      <c r="B5" s="51" t="s">
        <v>100</v>
      </c>
      <c r="C5" s="51" t="s">
        <v>100</v>
      </c>
      <c r="D5" s="51" t="s">
        <v>101</v>
      </c>
    </row>
    <row r="6" spans="1:4" x14ac:dyDescent="0.2">
      <c r="A6" s="50">
        <v>1</v>
      </c>
      <c r="B6" s="51" t="s">
        <v>102</v>
      </c>
      <c r="C6" s="51" t="s">
        <v>102</v>
      </c>
      <c r="D6" s="51" t="s">
        <v>103</v>
      </c>
    </row>
    <row r="7" spans="1:4" x14ac:dyDescent="0.2">
      <c r="A7" s="50">
        <v>2</v>
      </c>
      <c r="B7" s="51" t="s">
        <v>104</v>
      </c>
      <c r="C7" s="51" t="s">
        <v>105</v>
      </c>
      <c r="D7" s="51" t="s">
        <v>106</v>
      </c>
    </row>
    <row r="8" spans="1:4" x14ac:dyDescent="0.2">
      <c r="A8" s="50">
        <v>3</v>
      </c>
      <c r="B8" s="51" t="s">
        <v>107</v>
      </c>
      <c r="C8" s="51" t="s">
        <v>5</v>
      </c>
      <c r="D8" s="51" t="s">
        <v>108</v>
      </c>
    </row>
    <row r="9" spans="1:4" x14ac:dyDescent="0.2">
      <c r="A9" s="50">
        <v>4</v>
      </c>
      <c r="B9" s="51" t="s">
        <v>100</v>
      </c>
      <c r="C9" s="51" t="s">
        <v>109</v>
      </c>
      <c r="D9" s="51" t="s">
        <v>110</v>
      </c>
    </row>
    <row r="10" spans="1:4" x14ac:dyDescent="0.2">
      <c r="A10" s="50">
        <v>5</v>
      </c>
      <c r="B10" s="51" t="s">
        <v>100</v>
      </c>
      <c r="C10" s="51" t="s">
        <v>111</v>
      </c>
      <c r="D10" s="51" t="s">
        <v>100</v>
      </c>
    </row>
    <row r="11" spans="1:4" x14ac:dyDescent="0.2">
      <c r="A11" s="50">
        <v>6</v>
      </c>
      <c r="B11" s="51" t="s">
        <v>100</v>
      </c>
      <c r="C11" s="51" t="s">
        <v>112</v>
      </c>
      <c r="D11" s="51" t="s">
        <v>100</v>
      </c>
    </row>
    <row r="12" spans="1:4" x14ac:dyDescent="0.2">
      <c r="A12" s="50">
        <v>7</v>
      </c>
      <c r="B12" s="51" t="s">
        <v>100</v>
      </c>
      <c r="C12" s="51" t="s">
        <v>113</v>
      </c>
      <c r="D12" s="51" t="s">
        <v>100</v>
      </c>
    </row>
    <row r="13" spans="1:4" x14ac:dyDescent="0.2">
      <c r="A13" s="50">
        <v>8</v>
      </c>
      <c r="B13" s="51" t="s">
        <v>100</v>
      </c>
      <c r="C13" s="51" t="s">
        <v>114</v>
      </c>
      <c r="D13" s="51" t="s">
        <v>100</v>
      </c>
    </row>
  </sheetData>
  <customSheetViews>
    <customSheetView guid="{D6B8137D-6A3F-42A3-AE78-F688B7D1B157}" fitToPage="1">
      <selection activeCell="B25" sqref="B25"/>
      <pageMargins left="0.70866141732283472" right="0.70866141732283472" top="0.74803149606299213" bottom="0.74803149606299213" header="0.31496062992125984" footer="0.31496062992125984"/>
      <pageSetup paperSize="9" orientation="portrait" r:id="rId1"/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44"/>
  <sheetViews>
    <sheetView workbookViewId="0">
      <selection activeCell="G1" sqref="G1"/>
    </sheetView>
  </sheetViews>
  <sheetFormatPr defaultColWidth="9.109375" defaultRowHeight="10.199999999999999" x14ac:dyDescent="0.2"/>
  <cols>
    <col min="1" max="1" width="24.44140625" style="1" customWidth="1"/>
    <col min="2" max="7" width="9.109375" style="82"/>
    <col min="8" max="16384" width="9.109375" style="2"/>
  </cols>
  <sheetData>
    <row r="1" spans="1:7" ht="13.2" x14ac:dyDescent="0.25">
      <c r="A1" s="6" t="s">
        <v>208</v>
      </c>
    </row>
    <row r="3" spans="1:7" ht="12" x14ac:dyDescent="0.25">
      <c r="A3" s="5" t="s">
        <v>190</v>
      </c>
      <c r="B3" s="19"/>
      <c r="C3" s="19"/>
      <c r="D3" s="19"/>
      <c r="E3" s="19"/>
      <c r="F3" s="19"/>
      <c r="G3" s="19"/>
    </row>
    <row r="4" spans="1:7" ht="11.4" x14ac:dyDescent="0.2">
      <c r="A4" s="4"/>
      <c r="B4" s="19"/>
      <c r="C4" s="19"/>
      <c r="D4" s="19"/>
      <c r="E4" s="19"/>
      <c r="F4" s="19"/>
      <c r="G4" s="19"/>
    </row>
    <row r="5" spans="1:7" ht="12" x14ac:dyDescent="0.25">
      <c r="A5" s="224" t="s">
        <v>141</v>
      </c>
      <c r="B5" s="228" t="s">
        <v>127</v>
      </c>
      <c r="C5" s="229"/>
      <c r="D5" s="228" t="s">
        <v>126</v>
      </c>
      <c r="E5" s="229"/>
      <c r="F5" s="228" t="s">
        <v>11</v>
      </c>
      <c r="G5" s="229"/>
    </row>
    <row r="6" spans="1:7" ht="11.4" x14ac:dyDescent="0.2">
      <c r="A6" s="225"/>
      <c r="B6" s="76" t="s">
        <v>12</v>
      </c>
      <c r="C6" s="77" t="s">
        <v>13</v>
      </c>
      <c r="D6" s="76" t="s">
        <v>12</v>
      </c>
      <c r="E6" s="77" t="s">
        <v>13</v>
      </c>
      <c r="F6" s="90" t="s">
        <v>12</v>
      </c>
      <c r="G6" s="77" t="s">
        <v>13</v>
      </c>
    </row>
    <row r="7" spans="1:7" ht="11.4" x14ac:dyDescent="0.2">
      <c r="A7" s="74" t="s">
        <v>2</v>
      </c>
      <c r="B7" s="78">
        <f>SUM(B8:B10)</f>
        <v>238245</v>
      </c>
      <c r="C7" s="79"/>
      <c r="D7" s="78">
        <f>SUM(D8:D10)</f>
        <v>254033</v>
      </c>
      <c r="E7" s="79"/>
      <c r="F7" s="91">
        <f>SUM(F8:F10)</f>
        <v>492278</v>
      </c>
      <c r="G7" s="79"/>
    </row>
    <row r="8" spans="1:7" ht="11.4" x14ac:dyDescent="0.2">
      <c r="A8" s="31" t="s">
        <v>128</v>
      </c>
      <c r="B8" s="19">
        <v>224953</v>
      </c>
      <c r="C8" s="80">
        <v>80.25</v>
      </c>
      <c r="D8" s="19">
        <v>237547</v>
      </c>
      <c r="E8" s="80">
        <v>79.680000000000007</v>
      </c>
      <c r="F8" s="92">
        <f>B8+D8</f>
        <v>462500</v>
      </c>
      <c r="G8" s="80">
        <f>F8/F$28*100</f>
        <v>79.952840789259866</v>
      </c>
    </row>
    <row r="9" spans="1:7" ht="11.4" x14ac:dyDescent="0.2">
      <c r="A9" s="31" t="s">
        <v>129</v>
      </c>
      <c r="B9" s="19">
        <v>2429</v>
      </c>
      <c r="C9" s="80">
        <v>0.87</v>
      </c>
      <c r="D9" s="19">
        <v>2832</v>
      </c>
      <c r="E9" s="80">
        <v>0.95</v>
      </c>
      <c r="F9" s="92">
        <f t="shared" ref="F9:F10" si="0">B9+D9</f>
        <v>5261</v>
      </c>
      <c r="G9" s="80">
        <f t="shared" ref="G9:G27" si="1">F9/F$28*100</f>
        <v>0.90947436841577556</v>
      </c>
    </row>
    <row r="10" spans="1:7" ht="11.4" x14ac:dyDescent="0.2">
      <c r="A10" s="31" t="s">
        <v>161</v>
      </c>
      <c r="B10" s="19">
        <v>10863</v>
      </c>
      <c r="C10" s="80">
        <v>3.88</v>
      </c>
      <c r="D10" s="19">
        <v>13654</v>
      </c>
      <c r="E10" s="80">
        <v>4.58</v>
      </c>
      <c r="F10" s="92">
        <f t="shared" si="0"/>
        <v>24517</v>
      </c>
      <c r="G10" s="80">
        <f t="shared" si="1"/>
        <v>4.2382784813627765</v>
      </c>
    </row>
    <row r="11" spans="1:7" ht="11.4" x14ac:dyDescent="0.2">
      <c r="A11" s="86" t="s">
        <v>107</v>
      </c>
      <c r="B11" s="87">
        <f>SUM(B12:B15)</f>
        <v>5430</v>
      </c>
      <c r="C11" s="88"/>
      <c r="D11" s="87">
        <f>SUM(D12:D15)</f>
        <v>5727</v>
      </c>
      <c r="E11" s="88"/>
      <c r="F11" s="93">
        <f>SUM(F12:F15)</f>
        <v>11157</v>
      </c>
      <c r="G11" s="88"/>
    </row>
    <row r="12" spans="1:7" ht="11.4" x14ac:dyDescent="0.2">
      <c r="A12" s="31" t="s">
        <v>131</v>
      </c>
      <c r="B12" s="19">
        <v>1852</v>
      </c>
      <c r="C12" s="80">
        <v>0.66</v>
      </c>
      <c r="D12" s="19">
        <v>1964</v>
      </c>
      <c r="E12" s="80">
        <v>0.66</v>
      </c>
      <c r="F12" s="92">
        <f t="shared" ref="F12:F15" si="2">B12+D12</f>
        <v>3816</v>
      </c>
      <c r="G12" s="80">
        <f t="shared" si="1"/>
        <v>0.65967576313906096</v>
      </c>
    </row>
    <row r="13" spans="1:7" ht="11.4" x14ac:dyDescent="0.2">
      <c r="A13" s="31" t="s">
        <v>132</v>
      </c>
      <c r="B13" s="19">
        <v>736</v>
      </c>
      <c r="C13" s="80">
        <v>0.26</v>
      </c>
      <c r="D13" s="19">
        <v>764</v>
      </c>
      <c r="E13" s="80">
        <v>0.26</v>
      </c>
      <c r="F13" s="92">
        <f t="shared" si="2"/>
        <v>1500</v>
      </c>
      <c r="G13" s="80">
        <f t="shared" si="1"/>
        <v>0.25930651066786981</v>
      </c>
    </row>
    <row r="14" spans="1:7" ht="11.4" x14ac:dyDescent="0.2">
      <c r="A14" s="31" t="s">
        <v>133</v>
      </c>
      <c r="B14" s="19">
        <v>1578</v>
      </c>
      <c r="C14" s="80">
        <v>0.56000000000000005</v>
      </c>
      <c r="D14" s="19">
        <v>1587</v>
      </c>
      <c r="E14" s="80">
        <v>0.53</v>
      </c>
      <c r="F14" s="92">
        <f t="shared" si="2"/>
        <v>3165</v>
      </c>
      <c r="G14" s="80">
        <f t="shared" si="1"/>
        <v>0.54713673750920544</v>
      </c>
    </row>
    <row r="15" spans="1:7" ht="11.4" x14ac:dyDescent="0.2">
      <c r="A15" s="31" t="s">
        <v>134</v>
      </c>
      <c r="B15" s="19">
        <v>1264</v>
      </c>
      <c r="C15" s="80">
        <v>0.45</v>
      </c>
      <c r="D15" s="19">
        <v>1412</v>
      </c>
      <c r="E15" s="80">
        <v>0.47</v>
      </c>
      <c r="F15" s="92">
        <f t="shared" si="2"/>
        <v>2676</v>
      </c>
      <c r="G15" s="80">
        <f t="shared" si="1"/>
        <v>0.46260281503147976</v>
      </c>
    </row>
    <row r="16" spans="1:7" ht="11.4" x14ac:dyDescent="0.2">
      <c r="A16" s="86" t="s">
        <v>135</v>
      </c>
      <c r="B16" s="87">
        <f>SUM(B17:B21)</f>
        <v>25200</v>
      </c>
      <c r="C16" s="88"/>
      <c r="D16" s="87">
        <f>SUM(D17:D21)</f>
        <v>25844</v>
      </c>
      <c r="E16" s="88"/>
      <c r="F16" s="93">
        <f>SUM(F17:F21)</f>
        <v>51044</v>
      </c>
      <c r="G16" s="88"/>
    </row>
    <row r="17" spans="1:7" ht="11.4" x14ac:dyDescent="0.2">
      <c r="A17" s="31" t="s">
        <v>5</v>
      </c>
      <c r="B17" s="19">
        <v>9174</v>
      </c>
      <c r="C17" s="80">
        <v>3.27</v>
      </c>
      <c r="D17" s="19">
        <v>9190</v>
      </c>
      <c r="E17" s="80">
        <v>3.08</v>
      </c>
      <c r="F17" s="92">
        <f t="shared" ref="F17:F21" si="3">B17+D17</f>
        <v>18364</v>
      </c>
      <c r="G17" s="80">
        <f t="shared" si="1"/>
        <v>3.1746031746031744</v>
      </c>
    </row>
    <row r="18" spans="1:7" ht="11.4" x14ac:dyDescent="0.2">
      <c r="A18" s="31" t="s">
        <v>6</v>
      </c>
      <c r="B18" s="19">
        <v>7266</v>
      </c>
      <c r="C18" s="80">
        <v>2.59</v>
      </c>
      <c r="D18" s="19">
        <v>6770</v>
      </c>
      <c r="E18" s="80">
        <v>2.27</v>
      </c>
      <c r="F18" s="92">
        <f t="shared" si="3"/>
        <v>14036</v>
      </c>
      <c r="G18" s="80">
        <f t="shared" si="1"/>
        <v>2.426417455822814</v>
      </c>
    </row>
    <row r="19" spans="1:7" ht="11.4" x14ac:dyDescent="0.2">
      <c r="A19" s="31" t="s">
        <v>7</v>
      </c>
      <c r="B19" s="19">
        <v>2975</v>
      </c>
      <c r="C19" s="80">
        <v>1.06</v>
      </c>
      <c r="D19" s="19">
        <v>3211</v>
      </c>
      <c r="E19" s="80">
        <v>1.08</v>
      </c>
      <c r="F19" s="92">
        <f t="shared" si="3"/>
        <v>6186</v>
      </c>
      <c r="G19" s="80">
        <f t="shared" si="1"/>
        <v>1.0693800499942954</v>
      </c>
    </row>
    <row r="20" spans="1:7" ht="11.4" x14ac:dyDescent="0.2">
      <c r="A20" s="31" t="s">
        <v>8</v>
      </c>
      <c r="B20" s="19">
        <v>1759</v>
      </c>
      <c r="C20" s="80">
        <v>0.63</v>
      </c>
      <c r="D20" s="19">
        <v>2113</v>
      </c>
      <c r="E20" s="80">
        <v>0.71</v>
      </c>
      <c r="F20" s="92">
        <f t="shared" si="3"/>
        <v>3872</v>
      </c>
      <c r="G20" s="80">
        <f t="shared" si="1"/>
        <v>0.66935653953732799</v>
      </c>
    </row>
    <row r="21" spans="1:7" ht="11.4" x14ac:dyDescent="0.2">
      <c r="A21" s="31" t="s">
        <v>136</v>
      </c>
      <c r="B21" s="19">
        <v>4026</v>
      </c>
      <c r="C21" s="80">
        <v>1.44</v>
      </c>
      <c r="D21" s="19">
        <v>4560</v>
      </c>
      <c r="E21" s="80">
        <v>1.53</v>
      </c>
      <c r="F21" s="92">
        <f t="shared" si="3"/>
        <v>8586</v>
      </c>
      <c r="G21" s="80">
        <f t="shared" si="1"/>
        <v>1.484270467062887</v>
      </c>
    </row>
    <row r="22" spans="1:7" ht="11.4" x14ac:dyDescent="0.2">
      <c r="A22" s="86" t="s">
        <v>137</v>
      </c>
      <c r="B22" s="87">
        <f>SUM(B23:B25)</f>
        <v>8774</v>
      </c>
      <c r="C22" s="88"/>
      <c r="D22" s="87">
        <f>SUM(D23:D25)</f>
        <v>10046</v>
      </c>
      <c r="E22" s="88"/>
      <c r="F22" s="93">
        <f>SUM(F23:F25)</f>
        <v>18820</v>
      </c>
      <c r="G22" s="89"/>
    </row>
    <row r="23" spans="1:7" ht="11.4" x14ac:dyDescent="0.2">
      <c r="A23" s="31" t="s">
        <v>29</v>
      </c>
      <c r="B23" s="19">
        <v>2716</v>
      </c>
      <c r="C23" s="80">
        <v>0.97</v>
      </c>
      <c r="D23" s="19">
        <v>3277</v>
      </c>
      <c r="E23" s="80">
        <v>1.1000000000000001</v>
      </c>
      <c r="F23" s="92">
        <f t="shared" ref="F23:F25" si="4">B23+D23</f>
        <v>5993</v>
      </c>
      <c r="G23" s="80">
        <f t="shared" si="1"/>
        <v>1.036015945621696</v>
      </c>
    </row>
    <row r="24" spans="1:7" ht="11.4" x14ac:dyDescent="0.2">
      <c r="A24" s="31" t="s">
        <v>30</v>
      </c>
      <c r="B24" s="19">
        <v>4931</v>
      </c>
      <c r="C24" s="80">
        <v>1.76</v>
      </c>
      <c r="D24" s="19">
        <v>5586</v>
      </c>
      <c r="E24" s="80">
        <v>1.87</v>
      </c>
      <c r="F24" s="92">
        <f t="shared" si="4"/>
        <v>10517</v>
      </c>
      <c r="G24" s="80">
        <f t="shared" si="1"/>
        <v>1.8180843817959913</v>
      </c>
    </row>
    <row r="25" spans="1:7" ht="11.4" x14ac:dyDescent="0.2">
      <c r="A25" s="31" t="s">
        <v>138</v>
      </c>
      <c r="B25" s="19">
        <v>1127</v>
      </c>
      <c r="C25" s="80">
        <v>0.4</v>
      </c>
      <c r="D25" s="19">
        <v>1183</v>
      </c>
      <c r="E25" s="80">
        <v>0.4</v>
      </c>
      <c r="F25" s="92">
        <f t="shared" si="4"/>
        <v>2310</v>
      </c>
      <c r="G25" s="80">
        <f t="shared" si="1"/>
        <v>0.39933202642851962</v>
      </c>
    </row>
    <row r="26" spans="1:7" ht="11.4" x14ac:dyDescent="0.2">
      <c r="A26" s="86" t="s">
        <v>140</v>
      </c>
      <c r="B26" s="87">
        <f>B27</f>
        <v>2674</v>
      </c>
      <c r="C26" s="89"/>
      <c r="D26" s="87">
        <f>D27</f>
        <v>2493</v>
      </c>
      <c r="E26" s="89"/>
      <c r="F26" s="93">
        <f>F27</f>
        <v>5167</v>
      </c>
      <c r="G26" s="89"/>
    </row>
    <row r="27" spans="1:7" ht="11.4" x14ac:dyDescent="0.2">
      <c r="A27" s="31" t="s">
        <v>140</v>
      </c>
      <c r="B27" s="19">
        <v>2674</v>
      </c>
      <c r="C27" s="80">
        <v>0.95</v>
      </c>
      <c r="D27" s="19">
        <v>2493</v>
      </c>
      <c r="E27" s="80">
        <v>0.84</v>
      </c>
      <c r="F27" s="92">
        <f t="shared" ref="F27" si="5">B27+D27</f>
        <v>5167</v>
      </c>
      <c r="G27" s="80">
        <f t="shared" si="1"/>
        <v>0.89322449374725565</v>
      </c>
    </row>
    <row r="28" spans="1:7" ht="11.25" customHeight="1" x14ac:dyDescent="0.25">
      <c r="A28" s="36" t="s">
        <v>11</v>
      </c>
      <c r="B28" s="33">
        <f>B7+B11+B16+B22+B26</f>
        <v>280323</v>
      </c>
      <c r="C28" s="75">
        <v>100</v>
      </c>
      <c r="D28" s="33">
        <f>D7+D11+D16+D22+D26</f>
        <v>298143</v>
      </c>
      <c r="E28" s="75">
        <v>100</v>
      </c>
      <c r="F28" s="32">
        <f>F7+F11+F16+F22+F26</f>
        <v>578466</v>
      </c>
      <c r="G28" s="75">
        <v>100</v>
      </c>
    </row>
    <row r="29" spans="1:7" ht="13.8" x14ac:dyDescent="0.3">
      <c r="A29" s="226" t="s">
        <v>200</v>
      </c>
      <c r="B29" s="227"/>
      <c r="C29" s="227"/>
      <c r="D29" s="227"/>
      <c r="E29" s="227"/>
      <c r="F29" s="227"/>
      <c r="G29" s="227"/>
    </row>
    <row r="30" spans="1:7" x14ac:dyDescent="0.2">
      <c r="A30" s="3"/>
      <c r="B30" s="81"/>
      <c r="C30" s="81"/>
      <c r="D30" s="81"/>
    </row>
    <row r="31" spans="1:7" x14ac:dyDescent="0.2">
      <c r="A31" s="34"/>
      <c r="B31" s="83"/>
      <c r="C31" s="83"/>
      <c r="D31" s="83"/>
    </row>
    <row r="32" spans="1:7" x14ac:dyDescent="0.2">
      <c r="A32" s="35"/>
      <c r="B32" s="84"/>
      <c r="C32" s="84"/>
      <c r="D32" s="84"/>
    </row>
    <row r="33" spans="1:4" x14ac:dyDescent="0.2">
      <c r="A33" s="35"/>
      <c r="B33" s="84"/>
      <c r="C33" s="84"/>
      <c r="D33" s="84"/>
    </row>
    <row r="34" spans="1:4" x14ac:dyDescent="0.2">
      <c r="A34" s="35"/>
      <c r="B34" s="84"/>
      <c r="C34" s="84"/>
      <c r="D34" s="84"/>
    </row>
    <row r="35" spans="1:4" x14ac:dyDescent="0.2">
      <c r="A35" s="35"/>
      <c r="B35" s="84"/>
      <c r="C35" s="84"/>
      <c r="D35" s="84"/>
    </row>
    <row r="36" spans="1:4" x14ac:dyDescent="0.2">
      <c r="A36" s="35"/>
      <c r="B36" s="84"/>
      <c r="C36" s="84"/>
      <c r="D36" s="84"/>
    </row>
    <row r="37" spans="1:4" x14ac:dyDescent="0.2">
      <c r="A37" s="35"/>
      <c r="B37" s="84"/>
      <c r="C37" s="84"/>
      <c r="D37" s="84"/>
    </row>
    <row r="38" spans="1:4" ht="14.25" customHeight="1" x14ac:dyDescent="0.2">
      <c r="A38" s="35"/>
      <c r="B38" s="84"/>
      <c r="C38" s="84"/>
      <c r="D38" s="84"/>
    </row>
    <row r="39" spans="1:4" ht="13.5" customHeight="1" x14ac:dyDescent="0.2">
      <c r="A39" s="35"/>
      <c r="B39" s="84"/>
      <c r="C39" s="84"/>
      <c r="D39" s="84"/>
    </row>
    <row r="40" spans="1:4" ht="13.5" customHeight="1" x14ac:dyDescent="0.2">
      <c r="A40" s="35"/>
      <c r="B40" s="84"/>
      <c r="C40" s="84"/>
      <c r="D40" s="84"/>
    </row>
    <row r="41" spans="1:4" x14ac:dyDescent="0.2">
      <c r="A41" s="34"/>
      <c r="B41" s="85"/>
      <c r="C41" s="85"/>
      <c r="D41" s="85"/>
    </row>
    <row r="42" spans="1:4" x14ac:dyDescent="0.2">
      <c r="A42" s="2"/>
      <c r="B42" s="81"/>
      <c r="C42" s="81"/>
      <c r="D42" s="81"/>
    </row>
    <row r="43" spans="1:4" x14ac:dyDescent="0.2">
      <c r="A43" s="2"/>
      <c r="B43" s="81"/>
      <c r="C43" s="81"/>
      <c r="D43" s="81"/>
    </row>
    <row r="44" spans="1:4" x14ac:dyDescent="0.2">
      <c r="A44" s="2"/>
      <c r="B44" s="81"/>
      <c r="C44" s="81"/>
      <c r="D44" s="81"/>
    </row>
  </sheetData>
  <customSheetViews>
    <customSheetView guid="{D6B8137D-6A3F-42A3-AE78-F688B7D1B157}">
      <selection activeCell="D11" sqref="A1:S11"/>
      <pageMargins left="0.70866141732283472" right="0.70866141732283472" top="0.74803149606299213" bottom="0.74803149606299213" header="0.31496062992125984" footer="0.31496062992125984"/>
      <pageSetup paperSize="9" orientation="portrait" r:id="rId1"/>
    </customSheetView>
  </customSheetViews>
  <mergeCells count="5">
    <mergeCell ref="A5:A6"/>
    <mergeCell ref="A29:G29"/>
    <mergeCell ref="B5:C5"/>
    <mergeCell ref="D5:E5"/>
    <mergeCell ref="F5:G5"/>
  </mergeCell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8"/>
  <sheetViews>
    <sheetView workbookViewId="0">
      <selection activeCell="G1" sqref="G1"/>
    </sheetView>
  </sheetViews>
  <sheetFormatPr defaultColWidth="8.6640625" defaultRowHeight="11.4" x14ac:dyDescent="0.2"/>
  <cols>
    <col min="1" max="1" width="27.109375" style="4" customWidth="1"/>
    <col min="2" max="7" width="8.6640625" style="95"/>
    <col min="8" max="16384" width="8.6640625" style="4"/>
  </cols>
  <sheetData>
    <row r="1" spans="1:7" ht="13.2" x14ac:dyDescent="0.25">
      <c r="A1" s="6" t="s">
        <v>208</v>
      </c>
    </row>
    <row r="3" spans="1:7" ht="12" x14ac:dyDescent="0.25">
      <c r="A3" s="5" t="s">
        <v>191</v>
      </c>
    </row>
    <row r="4" spans="1:7" ht="11.4" customHeight="1" x14ac:dyDescent="0.2">
      <c r="A4" s="94"/>
      <c r="B4" s="233" t="s">
        <v>22</v>
      </c>
      <c r="C4" s="234"/>
      <c r="D4" s="234"/>
      <c r="E4" s="235"/>
      <c r="F4" s="96"/>
      <c r="G4" s="97"/>
    </row>
    <row r="5" spans="1:7" ht="15" customHeight="1" x14ac:dyDescent="0.2">
      <c r="A5" s="149" t="s">
        <v>157</v>
      </c>
      <c r="B5" s="230" t="s">
        <v>156</v>
      </c>
      <c r="C5" s="231"/>
      <c r="D5" s="230">
        <v>91</v>
      </c>
      <c r="E5" s="231"/>
      <c r="F5" s="230" t="s">
        <v>11</v>
      </c>
      <c r="G5" s="232"/>
    </row>
    <row r="6" spans="1:7" ht="12" x14ac:dyDescent="0.2">
      <c r="A6" s="151"/>
      <c r="B6" s="128" t="s">
        <v>12</v>
      </c>
      <c r="C6" s="128" t="s">
        <v>13</v>
      </c>
      <c r="D6" s="152" t="s">
        <v>12</v>
      </c>
      <c r="E6" s="128" t="s">
        <v>13</v>
      </c>
      <c r="F6" s="152" t="s">
        <v>12</v>
      </c>
      <c r="G6" s="139" t="s">
        <v>13</v>
      </c>
    </row>
    <row r="7" spans="1:7" x14ac:dyDescent="0.2">
      <c r="A7" s="150" t="s">
        <v>2</v>
      </c>
      <c r="B7" s="126">
        <v>163134</v>
      </c>
      <c r="C7" s="126">
        <v>24.4</v>
      </c>
      <c r="D7" s="153">
        <v>504916</v>
      </c>
      <c r="E7" s="126">
        <v>75.599999999999994</v>
      </c>
      <c r="F7" s="153">
        <v>668050</v>
      </c>
      <c r="G7" s="155">
        <v>100</v>
      </c>
    </row>
    <row r="8" spans="1:7" x14ac:dyDescent="0.2">
      <c r="A8" s="150" t="s">
        <v>3</v>
      </c>
      <c r="B8" s="126">
        <v>2179</v>
      </c>
      <c r="C8" s="126">
        <v>28.7</v>
      </c>
      <c r="D8" s="153">
        <v>5417</v>
      </c>
      <c r="E8" s="126">
        <v>71.3</v>
      </c>
      <c r="F8" s="153">
        <v>7596</v>
      </c>
      <c r="G8" s="155">
        <v>100</v>
      </c>
    </row>
    <row r="9" spans="1:7" x14ac:dyDescent="0.2">
      <c r="A9" s="150" t="s">
        <v>4</v>
      </c>
      <c r="B9" s="126">
        <v>422</v>
      </c>
      <c r="C9" s="126">
        <v>14.5</v>
      </c>
      <c r="D9" s="153">
        <v>2488</v>
      </c>
      <c r="E9" s="126">
        <v>85.5</v>
      </c>
      <c r="F9" s="153">
        <v>2910</v>
      </c>
      <c r="G9" s="155">
        <v>100</v>
      </c>
    </row>
    <row r="10" spans="1:7" x14ac:dyDescent="0.2">
      <c r="A10" s="150" t="s">
        <v>5</v>
      </c>
      <c r="B10" s="126">
        <v>1554</v>
      </c>
      <c r="C10" s="126">
        <v>11.6</v>
      </c>
      <c r="D10" s="153">
        <v>11802</v>
      </c>
      <c r="E10" s="126">
        <v>88.4</v>
      </c>
      <c r="F10" s="153">
        <v>13356</v>
      </c>
      <c r="G10" s="155">
        <v>100</v>
      </c>
    </row>
    <row r="11" spans="1:7" x14ac:dyDescent="0.2">
      <c r="A11" s="150" t="s">
        <v>6</v>
      </c>
      <c r="B11" s="126">
        <v>817</v>
      </c>
      <c r="C11" s="126">
        <v>11.1</v>
      </c>
      <c r="D11" s="153">
        <v>6552</v>
      </c>
      <c r="E11" s="126">
        <v>88.9</v>
      </c>
      <c r="F11" s="153">
        <v>7369</v>
      </c>
      <c r="G11" s="155">
        <v>100</v>
      </c>
    </row>
    <row r="12" spans="1:7" x14ac:dyDescent="0.2">
      <c r="A12" s="150" t="s">
        <v>7</v>
      </c>
      <c r="B12" s="126" t="s">
        <v>15</v>
      </c>
      <c r="C12" s="126" t="s">
        <v>15</v>
      </c>
      <c r="D12" s="153">
        <v>2576</v>
      </c>
      <c r="E12" s="126">
        <v>100</v>
      </c>
      <c r="F12" s="153">
        <v>2576</v>
      </c>
      <c r="G12" s="155">
        <v>100</v>
      </c>
    </row>
    <row r="13" spans="1:7" x14ac:dyDescent="0.2">
      <c r="A13" s="150" t="s">
        <v>8</v>
      </c>
      <c r="B13" s="126" t="s">
        <v>15</v>
      </c>
      <c r="C13" s="126" t="s">
        <v>15</v>
      </c>
      <c r="D13" s="153">
        <v>1842</v>
      </c>
      <c r="E13" s="126">
        <v>100</v>
      </c>
      <c r="F13" s="153">
        <v>1842</v>
      </c>
      <c r="G13" s="155">
        <v>100</v>
      </c>
    </row>
    <row r="14" spans="1:7" x14ac:dyDescent="0.2">
      <c r="A14" s="150" t="s">
        <v>9</v>
      </c>
      <c r="B14" s="126" t="s">
        <v>15</v>
      </c>
      <c r="C14" s="126" t="s">
        <v>15</v>
      </c>
      <c r="D14" s="153">
        <v>2316</v>
      </c>
      <c r="E14" s="126">
        <v>100</v>
      </c>
      <c r="F14" s="153">
        <v>2316</v>
      </c>
      <c r="G14" s="155">
        <v>100</v>
      </c>
    </row>
    <row r="15" spans="1:7" x14ac:dyDescent="0.2">
      <c r="A15" s="151" t="s">
        <v>10</v>
      </c>
      <c r="B15" s="129">
        <v>939</v>
      </c>
      <c r="C15" s="129">
        <v>13.6</v>
      </c>
      <c r="D15" s="154">
        <v>5973</v>
      </c>
      <c r="E15" s="129">
        <v>86.4</v>
      </c>
      <c r="F15" s="154">
        <v>6912</v>
      </c>
      <c r="G15" s="156">
        <v>100</v>
      </c>
    </row>
    <row r="16" spans="1:7" ht="12" x14ac:dyDescent="0.2">
      <c r="A16" s="157" t="s">
        <v>11</v>
      </c>
      <c r="B16" s="158">
        <v>169045</v>
      </c>
      <c r="C16" s="158">
        <v>23.7</v>
      </c>
      <c r="D16" s="123">
        <v>543882</v>
      </c>
      <c r="E16" s="158">
        <v>76.3</v>
      </c>
      <c r="F16" s="123">
        <v>712927</v>
      </c>
      <c r="G16" s="124">
        <v>100</v>
      </c>
    </row>
    <row r="17" spans="1:7" ht="13.5" customHeight="1" x14ac:dyDescent="0.2">
      <c r="A17" s="236" t="s">
        <v>201</v>
      </c>
      <c r="B17" s="236"/>
      <c r="C17" s="236"/>
      <c r="D17" s="236"/>
      <c r="E17" s="236"/>
      <c r="F17" s="236"/>
      <c r="G17" s="236"/>
    </row>
    <row r="18" spans="1:7" x14ac:dyDescent="0.2">
      <c r="A18" s="148"/>
    </row>
  </sheetData>
  <customSheetViews>
    <customSheetView guid="{D6B8137D-6A3F-42A3-AE78-F688B7D1B157}">
      <selection activeCell="D11" sqref="A1:S11"/>
      <pageMargins left="0.70866141732283472" right="0.70866141732283472" top="0.74803149606299213" bottom="0.74803149606299213" header="0.31496062992125984" footer="0.31496062992125984"/>
      <pageSetup paperSize="9" orientation="portrait" r:id="rId1"/>
    </customSheetView>
  </customSheetViews>
  <mergeCells count="5">
    <mergeCell ref="B5:C5"/>
    <mergeCell ref="D5:E5"/>
    <mergeCell ref="F5:G5"/>
    <mergeCell ref="B4:E4"/>
    <mergeCell ref="A17:G17"/>
  </mergeCell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I57"/>
  <sheetViews>
    <sheetView zoomScaleNormal="100" workbookViewId="0">
      <selection activeCell="I1" sqref="I1"/>
    </sheetView>
  </sheetViews>
  <sheetFormatPr defaultColWidth="8.6640625" defaultRowHeight="11.4" x14ac:dyDescent="0.2"/>
  <cols>
    <col min="1" max="1" width="18.88671875" style="4" customWidth="1"/>
    <col min="2" max="2" width="10.109375" style="4" customWidth="1"/>
    <col min="3" max="3" width="8.6640625" style="4"/>
    <col min="4" max="4" width="9" style="4" customWidth="1"/>
    <col min="5" max="5" width="8.6640625" style="4"/>
    <col min="6" max="6" width="5.109375" style="4" customWidth="1"/>
    <col min="7" max="7" width="8.6640625" style="4"/>
    <col min="8" max="8" width="5.109375" style="4" customWidth="1"/>
    <col min="9" max="9" width="8.6640625" style="4"/>
    <col min="10" max="10" width="9.44140625" style="4" customWidth="1"/>
    <col min="11" max="11" width="11.44140625" style="4" bestFit="1" customWidth="1"/>
    <col min="12" max="12" width="5.109375" style="4" customWidth="1"/>
    <col min="13" max="13" width="8.6640625" style="4"/>
    <col min="14" max="14" width="5.109375" style="4" customWidth="1"/>
    <col min="15" max="15" width="8.6640625" style="4"/>
    <col min="16" max="16" width="5.109375" style="4" customWidth="1"/>
    <col min="17" max="17" width="8.6640625" style="4"/>
    <col min="18" max="18" width="8.5546875" style="4" customWidth="1"/>
    <col min="19" max="19" width="11.44140625" style="4" bestFit="1" customWidth="1"/>
    <col min="20" max="20" width="6.6640625" style="4" customWidth="1"/>
    <col min="21" max="21" width="10" style="4" customWidth="1"/>
    <col min="22" max="16384" width="8.6640625" style="4"/>
  </cols>
  <sheetData>
    <row r="1" spans="1:21" ht="13.2" x14ac:dyDescent="0.25">
      <c r="A1" s="6" t="s">
        <v>208</v>
      </c>
    </row>
    <row r="3" spans="1:21" ht="12" x14ac:dyDescent="0.25">
      <c r="A3" s="5" t="s">
        <v>192</v>
      </c>
    </row>
    <row r="4" spans="1:21" ht="11.4" customHeight="1" x14ac:dyDescent="0.2">
      <c r="A4" s="167"/>
      <c r="B4" s="167" t="s">
        <v>159</v>
      </c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200"/>
    </row>
    <row r="5" spans="1:21" ht="12" x14ac:dyDescent="0.2">
      <c r="A5" s="164" t="s">
        <v>162</v>
      </c>
      <c r="B5" s="246" t="s">
        <v>2</v>
      </c>
      <c r="C5" s="247"/>
      <c r="D5" s="248" t="s">
        <v>3</v>
      </c>
      <c r="E5" s="247"/>
      <c r="F5" s="246" t="s">
        <v>4</v>
      </c>
      <c r="G5" s="247"/>
      <c r="H5" s="248" t="s">
        <v>5</v>
      </c>
      <c r="I5" s="247"/>
      <c r="J5" s="246" t="s">
        <v>203</v>
      </c>
      <c r="K5" s="247"/>
      <c r="L5" s="246" t="s">
        <v>8</v>
      </c>
      <c r="M5" s="247"/>
      <c r="N5" s="248" t="s">
        <v>9</v>
      </c>
      <c r="O5" s="247"/>
      <c r="P5" s="246" t="s">
        <v>10</v>
      </c>
      <c r="Q5" s="247"/>
      <c r="R5" s="248" t="s">
        <v>11</v>
      </c>
      <c r="S5" s="247"/>
    </row>
    <row r="6" spans="1:21" ht="12" x14ac:dyDescent="0.2">
      <c r="A6" s="165"/>
      <c r="B6" s="146" t="s">
        <v>12</v>
      </c>
      <c r="C6" s="147" t="s">
        <v>13</v>
      </c>
      <c r="D6" s="158" t="s">
        <v>12</v>
      </c>
      <c r="E6" s="147" t="s">
        <v>13</v>
      </c>
      <c r="F6" s="146" t="s">
        <v>12</v>
      </c>
      <c r="G6" s="147" t="s">
        <v>13</v>
      </c>
      <c r="H6" s="158" t="s">
        <v>12</v>
      </c>
      <c r="I6" s="147" t="s">
        <v>13</v>
      </c>
      <c r="J6" s="146" t="s">
        <v>12</v>
      </c>
      <c r="K6" s="147" t="s">
        <v>13</v>
      </c>
      <c r="L6" s="146" t="s">
        <v>12</v>
      </c>
      <c r="M6" s="147" t="s">
        <v>13</v>
      </c>
      <c r="N6" s="158" t="s">
        <v>12</v>
      </c>
      <c r="O6" s="147" t="s">
        <v>13</v>
      </c>
      <c r="P6" s="146" t="s">
        <v>12</v>
      </c>
      <c r="Q6" s="147" t="s">
        <v>13</v>
      </c>
      <c r="R6" s="158" t="s">
        <v>12</v>
      </c>
      <c r="S6" s="147" t="s">
        <v>13</v>
      </c>
    </row>
    <row r="7" spans="1:21" x14ac:dyDescent="0.2">
      <c r="A7" s="162" t="s">
        <v>158</v>
      </c>
      <c r="B7" s="153">
        <v>26690</v>
      </c>
      <c r="C7" s="155">
        <v>26.8</v>
      </c>
      <c r="D7" s="126">
        <v>129</v>
      </c>
      <c r="E7" s="155">
        <v>21.4</v>
      </c>
      <c r="F7" s="153">
        <v>10</v>
      </c>
      <c r="G7" s="155">
        <v>19.2</v>
      </c>
      <c r="H7" s="126">
        <v>61</v>
      </c>
      <c r="I7" s="155">
        <v>64.2</v>
      </c>
      <c r="J7" s="153">
        <v>45</v>
      </c>
      <c r="K7" s="155">
        <v>58.4</v>
      </c>
      <c r="L7" s="153">
        <v>18</v>
      </c>
      <c r="M7" s="155">
        <v>64.3</v>
      </c>
      <c r="N7" s="126">
        <v>33</v>
      </c>
      <c r="O7" s="155">
        <v>19.399999999999999</v>
      </c>
      <c r="P7" s="153">
        <v>52</v>
      </c>
      <c r="Q7" s="155">
        <v>22.8</v>
      </c>
      <c r="R7" s="126">
        <f>B7+D7+F7+H7+J7+L7+N7+P7</f>
        <v>27038</v>
      </c>
      <c r="S7" s="201">
        <v>26.8</v>
      </c>
    </row>
    <row r="8" spans="1:21" x14ac:dyDescent="0.2">
      <c r="A8" s="166" t="s">
        <v>10</v>
      </c>
      <c r="B8" s="154">
        <v>72816</v>
      </c>
      <c r="C8" s="156">
        <v>73.2</v>
      </c>
      <c r="D8" s="129">
        <v>474</v>
      </c>
      <c r="E8" s="156">
        <v>78.599999999999994</v>
      </c>
      <c r="F8" s="154">
        <v>42</v>
      </c>
      <c r="G8" s="156">
        <v>80.8</v>
      </c>
      <c r="H8" s="129">
        <v>34</v>
      </c>
      <c r="I8" s="156">
        <v>35.799999999999997</v>
      </c>
      <c r="J8" s="154">
        <v>32</v>
      </c>
      <c r="K8" s="156">
        <v>41.6</v>
      </c>
      <c r="L8" s="154">
        <v>10</v>
      </c>
      <c r="M8" s="156">
        <v>35.700000000000003</v>
      </c>
      <c r="N8" s="129">
        <v>137</v>
      </c>
      <c r="O8" s="156">
        <v>80.599999999999994</v>
      </c>
      <c r="P8" s="154">
        <v>176</v>
      </c>
      <c r="Q8" s="156">
        <v>77.2</v>
      </c>
      <c r="R8" s="126">
        <f>B8+D8+F8+H8+J8+L8+N8+P8</f>
        <v>73721</v>
      </c>
      <c r="S8" s="156">
        <v>73.2</v>
      </c>
    </row>
    <row r="9" spans="1:21" s="5" customFormat="1" ht="12" x14ac:dyDescent="0.25">
      <c r="A9" s="163" t="s">
        <v>11</v>
      </c>
      <c r="B9" s="146">
        <v>99506</v>
      </c>
      <c r="C9" s="147">
        <v>100</v>
      </c>
      <c r="D9" s="158">
        <v>603</v>
      </c>
      <c r="E9" s="147">
        <v>100</v>
      </c>
      <c r="F9" s="146">
        <v>52</v>
      </c>
      <c r="G9" s="147">
        <v>100</v>
      </c>
      <c r="H9" s="158">
        <v>95</v>
      </c>
      <c r="I9" s="147">
        <v>100</v>
      </c>
      <c r="J9" s="146">
        <v>77</v>
      </c>
      <c r="K9" s="147">
        <v>100</v>
      </c>
      <c r="L9" s="146">
        <v>28</v>
      </c>
      <c r="M9" s="147">
        <v>100</v>
      </c>
      <c r="N9" s="158">
        <v>170</v>
      </c>
      <c r="O9" s="147">
        <v>100</v>
      </c>
      <c r="P9" s="146">
        <v>228</v>
      </c>
      <c r="Q9" s="147">
        <v>100</v>
      </c>
      <c r="R9" s="158">
        <v>100759</v>
      </c>
      <c r="S9" s="147">
        <v>100</v>
      </c>
    </row>
    <row r="10" spans="1:21" s="5" customFormat="1" ht="27" customHeight="1" x14ac:dyDescent="0.25">
      <c r="A10" s="255" t="s">
        <v>204</v>
      </c>
      <c r="B10" s="255"/>
      <c r="C10" s="255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</row>
    <row r="11" spans="1:21" x14ac:dyDescent="0.2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</row>
    <row r="12" spans="1:21" ht="12" x14ac:dyDescent="0.25">
      <c r="A12" s="98" t="s">
        <v>193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</row>
    <row r="13" spans="1:21" ht="11.25" customHeight="1" x14ac:dyDescent="0.2">
      <c r="A13" s="160"/>
      <c r="B13" s="234" t="s">
        <v>159</v>
      </c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5"/>
    </row>
    <row r="14" spans="1:21" ht="12" x14ac:dyDescent="0.2">
      <c r="A14" s="168" t="s">
        <v>163</v>
      </c>
      <c r="B14" s="230" t="s">
        <v>2</v>
      </c>
      <c r="C14" s="232"/>
      <c r="D14" s="231" t="s">
        <v>3</v>
      </c>
      <c r="E14" s="231"/>
      <c r="F14" s="230" t="s">
        <v>4</v>
      </c>
      <c r="G14" s="232"/>
      <c r="H14" s="231" t="s">
        <v>5</v>
      </c>
      <c r="I14" s="231"/>
      <c r="J14" s="230" t="s">
        <v>6</v>
      </c>
      <c r="K14" s="232"/>
      <c r="L14" s="231" t="s">
        <v>7</v>
      </c>
      <c r="M14" s="231"/>
      <c r="N14" s="230" t="s">
        <v>8</v>
      </c>
      <c r="O14" s="232"/>
      <c r="P14" s="231" t="s">
        <v>9</v>
      </c>
      <c r="Q14" s="231"/>
      <c r="R14" s="230" t="s">
        <v>10</v>
      </c>
      <c r="S14" s="232"/>
      <c r="T14" s="230" t="s">
        <v>11</v>
      </c>
      <c r="U14" s="232"/>
    </row>
    <row r="15" spans="1:21" ht="12" x14ac:dyDescent="0.2">
      <c r="A15" s="162"/>
      <c r="B15" s="170" t="s">
        <v>12</v>
      </c>
      <c r="C15" s="138" t="s">
        <v>13</v>
      </c>
      <c r="D15" s="161" t="s">
        <v>12</v>
      </c>
      <c r="E15" s="161" t="s">
        <v>13</v>
      </c>
      <c r="F15" s="170" t="s">
        <v>12</v>
      </c>
      <c r="G15" s="138" t="s">
        <v>13</v>
      </c>
      <c r="H15" s="161" t="s">
        <v>12</v>
      </c>
      <c r="I15" s="161" t="s">
        <v>13</v>
      </c>
      <c r="J15" s="170" t="s">
        <v>12</v>
      </c>
      <c r="K15" s="138" t="s">
        <v>13</v>
      </c>
      <c r="L15" s="161" t="s">
        <v>12</v>
      </c>
      <c r="M15" s="161" t="s">
        <v>13</v>
      </c>
      <c r="N15" s="170" t="s">
        <v>12</v>
      </c>
      <c r="O15" s="138" t="s">
        <v>13</v>
      </c>
      <c r="P15" s="161" t="s">
        <v>12</v>
      </c>
      <c r="Q15" s="161" t="s">
        <v>13</v>
      </c>
      <c r="R15" s="170" t="s">
        <v>12</v>
      </c>
      <c r="S15" s="138" t="s">
        <v>13</v>
      </c>
      <c r="T15" s="170" t="s">
        <v>12</v>
      </c>
      <c r="U15" s="138" t="s">
        <v>13</v>
      </c>
    </row>
    <row r="16" spans="1:21" x14ac:dyDescent="0.2">
      <c r="A16" s="162" t="s">
        <v>158</v>
      </c>
      <c r="B16" s="153">
        <v>44160</v>
      </c>
      <c r="C16" s="155">
        <v>41.2</v>
      </c>
      <c r="D16" s="126">
        <v>580</v>
      </c>
      <c r="E16" s="126">
        <v>37.9</v>
      </c>
      <c r="F16" s="153">
        <v>102</v>
      </c>
      <c r="G16" s="155">
        <v>41.5</v>
      </c>
      <c r="H16" s="126">
        <v>469</v>
      </c>
      <c r="I16" s="126">
        <v>68.3</v>
      </c>
      <c r="J16" s="153">
        <v>204</v>
      </c>
      <c r="K16" s="155">
        <v>70.099999999999994</v>
      </c>
      <c r="L16" s="126">
        <v>97</v>
      </c>
      <c r="M16" s="126">
        <v>39.6</v>
      </c>
      <c r="N16" s="153">
        <v>82</v>
      </c>
      <c r="O16" s="155">
        <v>42.9</v>
      </c>
      <c r="P16" s="126">
        <v>159</v>
      </c>
      <c r="Q16" s="126">
        <v>34.9</v>
      </c>
      <c r="R16" s="153">
        <v>261</v>
      </c>
      <c r="S16" s="155">
        <v>40.700000000000003</v>
      </c>
      <c r="T16" s="153">
        <v>46114</v>
      </c>
      <c r="U16" s="155">
        <v>41.4</v>
      </c>
    </row>
    <row r="17" spans="1:35" x14ac:dyDescent="0.2">
      <c r="A17" s="166" t="s">
        <v>10</v>
      </c>
      <c r="B17" s="154">
        <v>62957</v>
      </c>
      <c r="C17" s="156">
        <v>58.8</v>
      </c>
      <c r="D17" s="129">
        <v>950</v>
      </c>
      <c r="E17" s="129">
        <v>62.1</v>
      </c>
      <c r="F17" s="154">
        <v>144</v>
      </c>
      <c r="G17" s="156">
        <v>58.5</v>
      </c>
      <c r="H17" s="129">
        <v>218</v>
      </c>
      <c r="I17" s="129">
        <v>31.7</v>
      </c>
      <c r="J17" s="154">
        <v>87</v>
      </c>
      <c r="K17" s="156">
        <v>29.9</v>
      </c>
      <c r="L17" s="129">
        <v>148</v>
      </c>
      <c r="M17" s="129">
        <v>60.4</v>
      </c>
      <c r="N17" s="154">
        <v>109</v>
      </c>
      <c r="O17" s="156">
        <v>57.1</v>
      </c>
      <c r="P17" s="129">
        <v>296</v>
      </c>
      <c r="Q17" s="129">
        <v>65.099999999999994</v>
      </c>
      <c r="R17" s="154">
        <v>380</v>
      </c>
      <c r="S17" s="156">
        <v>59.3</v>
      </c>
      <c r="T17" s="154">
        <v>65289</v>
      </c>
      <c r="U17" s="156">
        <v>58.6</v>
      </c>
    </row>
    <row r="18" spans="1:35" s="5" customFormat="1" ht="12" x14ac:dyDescent="0.25">
      <c r="A18" s="169" t="s">
        <v>11</v>
      </c>
      <c r="B18" s="146">
        <v>107117</v>
      </c>
      <c r="C18" s="147">
        <v>100</v>
      </c>
      <c r="D18" s="158">
        <v>1530</v>
      </c>
      <c r="E18" s="158">
        <v>100</v>
      </c>
      <c r="F18" s="146">
        <v>246</v>
      </c>
      <c r="G18" s="147">
        <v>100</v>
      </c>
      <c r="H18" s="158">
        <v>687</v>
      </c>
      <c r="I18" s="158">
        <v>100</v>
      </c>
      <c r="J18" s="146">
        <v>291</v>
      </c>
      <c r="K18" s="147">
        <v>100</v>
      </c>
      <c r="L18" s="158">
        <v>245</v>
      </c>
      <c r="M18" s="158">
        <v>100</v>
      </c>
      <c r="N18" s="146">
        <v>191</v>
      </c>
      <c r="O18" s="147">
        <v>100</v>
      </c>
      <c r="P18" s="158">
        <v>455</v>
      </c>
      <c r="Q18" s="158">
        <v>100</v>
      </c>
      <c r="R18" s="146">
        <v>641</v>
      </c>
      <c r="S18" s="147">
        <v>100</v>
      </c>
      <c r="T18" s="146">
        <v>111403</v>
      </c>
      <c r="U18" s="147">
        <v>100</v>
      </c>
    </row>
    <row r="19" spans="1:35" x14ac:dyDescent="0.2">
      <c r="A19" s="20" t="s">
        <v>202</v>
      </c>
    </row>
    <row r="21" spans="1:35" ht="12" x14ac:dyDescent="0.25">
      <c r="A21" s="5" t="s">
        <v>194</v>
      </c>
    </row>
    <row r="22" spans="1:35" ht="12" x14ac:dyDescent="0.25">
      <c r="A22" s="237" t="s">
        <v>164</v>
      </c>
      <c r="B22" s="249" t="s">
        <v>171</v>
      </c>
      <c r="C22" s="249"/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49"/>
      <c r="P22" s="249"/>
      <c r="Q22" s="249"/>
      <c r="R22" s="249"/>
      <c r="S22" s="249"/>
      <c r="T22" s="249"/>
      <c r="U22" s="250"/>
    </row>
    <row r="23" spans="1:35" ht="12" x14ac:dyDescent="0.25">
      <c r="A23" s="238"/>
      <c r="B23" s="251" t="s">
        <v>2</v>
      </c>
      <c r="C23" s="250"/>
      <c r="D23" s="251" t="s">
        <v>3</v>
      </c>
      <c r="E23" s="250"/>
      <c r="F23" s="251" t="s">
        <v>4</v>
      </c>
      <c r="G23" s="250"/>
      <c r="H23" s="252" t="s">
        <v>5</v>
      </c>
      <c r="I23" s="253"/>
      <c r="J23" s="252" t="s">
        <v>6</v>
      </c>
      <c r="K23" s="253"/>
      <c r="L23" s="251" t="s">
        <v>7</v>
      </c>
      <c r="M23" s="250"/>
      <c r="N23" s="251" t="s">
        <v>8</v>
      </c>
      <c r="O23" s="250"/>
      <c r="P23" s="251" t="s">
        <v>9</v>
      </c>
      <c r="Q23" s="250"/>
      <c r="R23" s="252" t="s">
        <v>67</v>
      </c>
      <c r="S23" s="253"/>
      <c r="T23" s="260" t="s">
        <v>11</v>
      </c>
      <c r="U23" s="253"/>
    </row>
    <row r="24" spans="1:35" ht="12" x14ac:dyDescent="0.2">
      <c r="A24" s="239"/>
      <c r="B24" s="99" t="s">
        <v>12</v>
      </c>
      <c r="C24" s="100" t="s">
        <v>13</v>
      </c>
      <c r="D24" s="99" t="s">
        <v>12</v>
      </c>
      <c r="E24" s="100" t="s">
        <v>13</v>
      </c>
      <c r="F24" s="99" t="s">
        <v>12</v>
      </c>
      <c r="G24" s="100" t="s">
        <v>13</v>
      </c>
      <c r="H24" s="99" t="s">
        <v>12</v>
      </c>
      <c r="I24" s="100" t="s">
        <v>13</v>
      </c>
      <c r="J24" s="99" t="s">
        <v>12</v>
      </c>
      <c r="K24" s="100" t="s">
        <v>13</v>
      </c>
      <c r="L24" s="99" t="s">
        <v>12</v>
      </c>
      <c r="M24" s="100" t="s">
        <v>13</v>
      </c>
      <c r="N24" s="99" t="s">
        <v>12</v>
      </c>
      <c r="O24" s="100" t="s">
        <v>13</v>
      </c>
      <c r="P24" s="99" t="s">
        <v>12</v>
      </c>
      <c r="Q24" s="100" t="s">
        <v>13</v>
      </c>
      <c r="R24" s="99" t="s">
        <v>12</v>
      </c>
      <c r="S24" s="100" t="s">
        <v>13</v>
      </c>
      <c r="T24" s="99" t="s">
        <v>12</v>
      </c>
      <c r="U24" s="100" t="s">
        <v>13</v>
      </c>
    </row>
    <row r="25" spans="1:35" x14ac:dyDescent="0.2">
      <c r="A25" s="31" t="s">
        <v>165</v>
      </c>
      <c r="B25" s="92">
        <v>17427</v>
      </c>
      <c r="C25" s="101">
        <f>B25/B$27</f>
        <v>0.28135746460226996</v>
      </c>
      <c r="D25" s="92">
        <v>292</v>
      </c>
      <c r="E25" s="105">
        <f>D25/D$27</f>
        <v>0.27112349117920148</v>
      </c>
      <c r="F25" s="92">
        <v>137</v>
      </c>
      <c r="G25" s="105">
        <f>F25/F$27</f>
        <v>0.28842105263157897</v>
      </c>
      <c r="H25" s="92">
        <v>255</v>
      </c>
      <c r="I25" s="105">
        <f>H25/H$27</f>
        <v>0.53125</v>
      </c>
      <c r="J25" s="92">
        <v>162</v>
      </c>
      <c r="K25" s="105">
        <f>J25/J$27</f>
        <v>0.48942598187311176</v>
      </c>
      <c r="L25" s="92">
        <v>147</v>
      </c>
      <c r="M25" s="105">
        <f>L25/L$27</f>
        <v>0.22374429223744291</v>
      </c>
      <c r="N25" s="92">
        <v>62</v>
      </c>
      <c r="O25" s="105">
        <f>N25/N$27</f>
        <v>0.31155778894472363</v>
      </c>
      <c r="P25" s="92">
        <v>116</v>
      </c>
      <c r="Q25" s="105">
        <f>P25/P$27</f>
        <v>0.27294117647058824</v>
      </c>
      <c r="R25" s="92">
        <v>194</v>
      </c>
      <c r="S25" s="105">
        <f>R25/R$27</f>
        <v>0.30842607313195547</v>
      </c>
      <c r="T25" s="22">
        <f>B25+D25+F25+H25+J25+L25+N25+P25+R25</f>
        <v>18792</v>
      </c>
      <c r="U25" s="105">
        <f>T25/T$27</f>
        <v>0.28381562254576209</v>
      </c>
    </row>
    <row r="26" spans="1:35" x14ac:dyDescent="0.2">
      <c r="A26" s="74" t="s">
        <v>10</v>
      </c>
      <c r="B26" s="92">
        <v>44512</v>
      </c>
      <c r="C26" s="101">
        <f>B26/B$27</f>
        <v>0.71864253539773004</v>
      </c>
      <c r="D26" s="92">
        <v>785</v>
      </c>
      <c r="E26" s="106">
        <f>D26/D$27</f>
        <v>0.72887650882079846</v>
      </c>
      <c r="F26" s="92">
        <v>338</v>
      </c>
      <c r="G26" s="106">
        <f>F26/F$27</f>
        <v>0.71157894736842109</v>
      </c>
      <c r="H26" s="92">
        <v>225</v>
      </c>
      <c r="I26" s="106">
        <f>H26/H$27</f>
        <v>0.46875</v>
      </c>
      <c r="J26" s="92">
        <v>169</v>
      </c>
      <c r="K26" s="105">
        <f>J26/J$27</f>
        <v>0.51057401812688818</v>
      </c>
      <c r="L26" s="92">
        <v>510</v>
      </c>
      <c r="M26" s="105">
        <f>L26/L$27</f>
        <v>0.77625570776255703</v>
      </c>
      <c r="N26" s="92">
        <v>137</v>
      </c>
      <c r="O26" s="105">
        <f>N26/N$27</f>
        <v>0.68844221105527637</v>
      </c>
      <c r="P26" s="92">
        <v>309</v>
      </c>
      <c r="Q26" s="105">
        <f>P26/P$27</f>
        <v>0.72705882352941176</v>
      </c>
      <c r="R26" s="92">
        <v>435</v>
      </c>
      <c r="S26" s="105">
        <f>R26/R$27</f>
        <v>0.69157392686804453</v>
      </c>
      <c r="T26" s="22">
        <f>B26+D26+F26+H26+J26+L26+N26+P26+R26</f>
        <v>47420</v>
      </c>
      <c r="U26" s="105">
        <f>T26/T$27</f>
        <v>0.71618437745423791</v>
      </c>
    </row>
    <row r="27" spans="1:35" ht="12" x14ac:dyDescent="0.25">
      <c r="A27" s="159" t="s">
        <v>11</v>
      </c>
      <c r="B27" s="32">
        <f t="shared" ref="B27:U27" si="0">SUM(B25:B26)</f>
        <v>61939</v>
      </c>
      <c r="C27" s="103">
        <f t="shared" si="0"/>
        <v>1</v>
      </c>
      <c r="D27" s="32">
        <f t="shared" si="0"/>
        <v>1077</v>
      </c>
      <c r="E27" s="103">
        <f t="shared" si="0"/>
        <v>1</v>
      </c>
      <c r="F27" s="32">
        <f t="shared" si="0"/>
        <v>475</v>
      </c>
      <c r="G27" s="103">
        <f t="shared" si="0"/>
        <v>1</v>
      </c>
      <c r="H27" s="32">
        <f t="shared" si="0"/>
        <v>480</v>
      </c>
      <c r="I27" s="103">
        <f t="shared" si="0"/>
        <v>1</v>
      </c>
      <c r="J27" s="32">
        <f t="shared" si="0"/>
        <v>331</v>
      </c>
      <c r="K27" s="103">
        <f t="shared" si="0"/>
        <v>1</v>
      </c>
      <c r="L27" s="32">
        <f t="shared" si="0"/>
        <v>657</v>
      </c>
      <c r="M27" s="103">
        <f t="shared" si="0"/>
        <v>1</v>
      </c>
      <c r="N27" s="32">
        <f t="shared" si="0"/>
        <v>199</v>
      </c>
      <c r="O27" s="103">
        <f t="shared" si="0"/>
        <v>1</v>
      </c>
      <c r="P27" s="32">
        <f t="shared" si="0"/>
        <v>425</v>
      </c>
      <c r="Q27" s="103">
        <f t="shared" si="0"/>
        <v>1</v>
      </c>
      <c r="R27" s="32">
        <f t="shared" si="0"/>
        <v>629</v>
      </c>
      <c r="S27" s="103">
        <f t="shared" si="0"/>
        <v>1</v>
      </c>
      <c r="T27" s="33">
        <f t="shared" si="0"/>
        <v>66212</v>
      </c>
      <c r="U27" s="103">
        <f t="shared" si="0"/>
        <v>1</v>
      </c>
    </row>
    <row r="28" spans="1:35" ht="12" x14ac:dyDescent="0.25">
      <c r="A28" s="20" t="s">
        <v>202</v>
      </c>
      <c r="B28" s="37"/>
      <c r="C28" s="38"/>
      <c r="D28" s="37"/>
      <c r="E28" s="38"/>
      <c r="F28" s="37"/>
      <c r="G28" s="38"/>
      <c r="H28" s="37"/>
      <c r="I28" s="38"/>
      <c r="J28" s="37"/>
      <c r="K28" s="38"/>
      <c r="L28" s="37"/>
      <c r="M28" s="38"/>
      <c r="N28" s="37"/>
      <c r="O28" s="38"/>
      <c r="P28" s="37"/>
      <c r="Q28" s="38"/>
      <c r="R28" s="37"/>
      <c r="S28" s="38"/>
      <c r="T28" s="37"/>
      <c r="U28" s="38"/>
    </row>
    <row r="30" spans="1:35" ht="12" x14ac:dyDescent="0.25">
      <c r="A30" s="5" t="s">
        <v>196</v>
      </c>
    </row>
    <row r="31" spans="1:35" ht="12" x14ac:dyDescent="0.25">
      <c r="A31" s="237" t="s">
        <v>164</v>
      </c>
      <c r="B31" s="228" t="s">
        <v>178</v>
      </c>
      <c r="C31" s="242"/>
      <c r="D31" s="242"/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42"/>
      <c r="Q31" s="242"/>
      <c r="R31" s="242"/>
      <c r="S31" s="242"/>
      <c r="T31" s="242"/>
      <c r="U31" s="242"/>
      <c r="V31" s="242"/>
      <c r="W31" s="242"/>
      <c r="X31" s="242"/>
      <c r="Y31" s="242"/>
      <c r="Z31" s="242"/>
      <c r="AA31" s="242"/>
      <c r="AB31" s="242"/>
      <c r="AC31" s="242"/>
      <c r="AD31" s="242"/>
      <c r="AE31" s="242"/>
      <c r="AF31" s="242"/>
      <c r="AG31" s="242"/>
      <c r="AH31" s="242"/>
      <c r="AI31" s="229"/>
    </row>
    <row r="32" spans="1:35" ht="23.25" customHeight="1" x14ac:dyDescent="0.2">
      <c r="A32" s="238"/>
      <c r="B32" s="243" t="s">
        <v>172</v>
      </c>
      <c r="C32" s="244"/>
      <c r="D32" s="243" t="s">
        <v>173</v>
      </c>
      <c r="E32" s="244"/>
      <c r="F32" s="243" t="s">
        <v>174</v>
      </c>
      <c r="G32" s="244"/>
      <c r="H32" s="256" t="s">
        <v>176</v>
      </c>
      <c r="I32" s="257"/>
      <c r="J32" s="256" t="s">
        <v>175</v>
      </c>
      <c r="K32" s="257"/>
      <c r="L32" s="256" t="s">
        <v>177</v>
      </c>
      <c r="M32" s="257"/>
      <c r="N32" s="258" t="s">
        <v>166</v>
      </c>
      <c r="O32" s="259"/>
      <c r="P32" s="243" t="s">
        <v>167</v>
      </c>
      <c r="Q32" s="244"/>
      <c r="R32" s="243" t="s">
        <v>168</v>
      </c>
      <c r="S32" s="244"/>
      <c r="T32" s="243" t="s">
        <v>169</v>
      </c>
      <c r="U32" s="254"/>
      <c r="V32" s="243" t="s">
        <v>170</v>
      </c>
      <c r="W32" s="254"/>
      <c r="X32" s="243" t="s">
        <v>3</v>
      </c>
      <c r="Y32" s="244"/>
      <c r="Z32" s="243" t="s">
        <v>4</v>
      </c>
      <c r="AA32" s="244"/>
      <c r="AB32" s="243" t="s">
        <v>138</v>
      </c>
      <c r="AC32" s="244"/>
      <c r="AD32" s="243" t="s">
        <v>8</v>
      </c>
      <c r="AE32" s="244"/>
      <c r="AF32" s="243" t="s">
        <v>67</v>
      </c>
      <c r="AG32" s="244"/>
      <c r="AH32" s="243" t="s">
        <v>11</v>
      </c>
      <c r="AI32" s="244"/>
    </row>
    <row r="33" spans="1:35" ht="12" x14ac:dyDescent="0.2">
      <c r="A33" s="239"/>
      <c r="B33" s="99" t="s">
        <v>12</v>
      </c>
      <c r="C33" s="102" t="s">
        <v>13</v>
      </c>
      <c r="D33" s="99" t="s">
        <v>12</v>
      </c>
      <c r="E33" s="102" t="s">
        <v>13</v>
      </c>
      <c r="F33" s="99" t="s">
        <v>12</v>
      </c>
      <c r="G33" s="100" t="s">
        <v>13</v>
      </c>
      <c r="H33" s="99" t="s">
        <v>12</v>
      </c>
      <c r="I33" s="100" t="s">
        <v>13</v>
      </c>
      <c r="J33" s="99" t="s">
        <v>12</v>
      </c>
      <c r="K33" s="100" t="s">
        <v>13</v>
      </c>
      <c r="L33" s="99" t="s">
        <v>12</v>
      </c>
      <c r="M33" s="100" t="s">
        <v>13</v>
      </c>
      <c r="N33" s="99" t="s">
        <v>12</v>
      </c>
      <c r="O33" s="100" t="s">
        <v>13</v>
      </c>
      <c r="P33" s="99" t="s">
        <v>12</v>
      </c>
      <c r="Q33" s="100" t="s">
        <v>13</v>
      </c>
      <c r="R33" s="99" t="s">
        <v>12</v>
      </c>
      <c r="S33" s="100" t="s">
        <v>13</v>
      </c>
      <c r="T33" s="99" t="s">
        <v>12</v>
      </c>
      <c r="U33" s="100" t="s">
        <v>13</v>
      </c>
      <c r="V33" s="99" t="s">
        <v>12</v>
      </c>
      <c r="W33" s="102" t="s">
        <v>13</v>
      </c>
      <c r="X33" s="99" t="s">
        <v>12</v>
      </c>
      <c r="Y33" s="102" t="s">
        <v>13</v>
      </c>
      <c r="Z33" s="99" t="s">
        <v>12</v>
      </c>
      <c r="AA33" s="102" t="s">
        <v>13</v>
      </c>
      <c r="AB33" s="99" t="s">
        <v>12</v>
      </c>
      <c r="AC33" s="102" t="s">
        <v>13</v>
      </c>
      <c r="AD33" s="99" t="s">
        <v>12</v>
      </c>
      <c r="AE33" s="102" t="s">
        <v>13</v>
      </c>
      <c r="AF33" s="99" t="s">
        <v>12</v>
      </c>
      <c r="AG33" s="102" t="s">
        <v>13</v>
      </c>
      <c r="AH33" s="99" t="s">
        <v>12</v>
      </c>
      <c r="AI33" s="102" t="s">
        <v>13</v>
      </c>
    </row>
    <row r="34" spans="1:35" x14ac:dyDescent="0.2">
      <c r="A34" s="31" t="s">
        <v>165</v>
      </c>
      <c r="B34" s="92">
        <v>8101</v>
      </c>
      <c r="C34" s="101">
        <f>B34/B$36</f>
        <v>0.21382568758908305</v>
      </c>
      <c r="D34" s="92">
        <v>70</v>
      </c>
      <c r="E34" s="105">
        <f t="shared" ref="E34:E35" si="1">D34/D$36</f>
        <v>0.13618677042801555</v>
      </c>
      <c r="F34" s="92">
        <v>192</v>
      </c>
      <c r="G34" s="105">
        <f t="shared" ref="G34:G35" si="2">F34/F$36</f>
        <v>0.23791821561338289</v>
      </c>
      <c r="H34" s="92">
        <v>94</v>
      </c>
      <c r="I34" s="105">
        <f t="shared" ref="I34:I35" si="3">H34/H$36</f>
        <v>0.19262295081967212</v>
      </c>
      <c r="J34" s="92">
        <v>29</v>
      </c>
      <c r="K34" s="105">
        <f t="shared" ref="K34:K35" si="4">J34/J$36</f>
        <v>0.22137404580152673</v>
      </c>
      <c r="L34" s="92">
        <v>44</v>
      </c>
      <c r="M34" s="105">
        <f t="shared" ref="M34:M35" si="5">L34/L$36</f>
        <v>0.2857142857142857</v>
      </c>
      <c r="N34" s="92">
        <v>36</v>
      </c>
      <c r="O34" s="105">
        <f t="shared" ref="O34:O35" si="6">N34/N$36</f>
        <v>0.24827586206896551</v>
      </c>
      <c r="P34" s="92">
        <v>159</v>
      </c>
      <c r="Q34" s="105">
        <f t="shared" ref="Q34:Q35" si="7">P34/P$36</f>
        <v>0.4140625</v>
      </c>
      <c r="R34" s="92">
        <v>276</v>
      </c>
      <c r="S34" s="105">
        <f t="shared" ref="S34:S35" si="8">R34/R$36</f>
        <v>0.53592233009708734</v>
      </c>
      <c r="T34" s="22">
        <v>311</v>
      </c>
      <c r="U34" s="105">
        <f t="shared" ref="U34:U35" si="9">T34/T$36</f>
        <v>0.36289381563593931</v>
      </c>
      <c r="V34" s="19">
        <v>46</v>
      </c>
      <c r="W34" s="105">
        <f t="shared" ref="W34:W35" si="10">V34/V$36</f>
        <v>0.31292517006802723</v>
      </c>
      <c r="X34" s="92">
        <v>179</v>
      </c>
      <c r="Y34" s="105">
        <f t="shared" ref="Y34:Y35" si="11">X34/X$36</f>
        <v>0.22773536895674301</v>
      </c>
      <c r="Z34" s="92">
        <v>275</v>
      </c>
      <c r="AA34" s="105">
        <f t="shared" ref="AA34:AA35" si="12">Z34/Z$36</f>
        <v>0.28526970954356845</v>
      </c>
      <c r="AB34" s="92">
        <v>35</v>
      </c>
      <c r="AC34" s="105">
        <f t="shared" ref="AC34:AC35" si="13">AB34/AB$36</f>
        <v>0.2046783625730994</v>
      </c>
      <c r="AD34" s="92">
        <v>36</v>
      </c>
      <c r="AE34" s="105">
        <f t="shared" ref="AE34:AE35" si="14">AD34/AD$36</f>
        <v>0.27692307692307694</v>
      </c>
      <c r="AF34" s="92">
        <v>48</v>
      </c>
      <c r="AG34" s="105">
        <f t="shared" ref="AG34:AG35" si="15">AF34/AF$36</f>
        <v>0.25396825396825395</v>
      </c>
      <c r="AH34" s="92">
        <f>B34+D34+F34+H34+J34+L34+N34+P34+R34+T34+V34+X34+Z34+AB34+AD34+AF34</f>
        <v>9931</v>
      </c>
      <c r="AI34" s="105">
        <f t="shared" ref="AI34:AI35" si="16">AH34/AH$36</f>
        <v>0.22433812234571249</v>
      </c>
    </row>
    <row r="35" spans="1:35" x14ac:dyDescent="0.2">
      <c r="A35" s="31" t="s">
        <v>10</v>
      </c>
      <c r="B35" s="92">
        <v>29785</v>
      </c>
      <c r="C35" s="101">
        <f>B35/B$36</f>
        <v>0.78617431241091695</v>
      </c>
      <c r="D35" s="92">
        <v>444</v>
      </c>
      <c r="E35" s="106">
        <f t="shared" si="1"/>
        <v>0.86381322957198448</v>
      </c>
      <c r="F35" s="92">
        <v>615</v>
      </c>
      <c r="G35" s="106">
        <f t="shared" si="2"/>
        <v>0.76208178438661711</v>
      </c>
      <c r="H35" s="92">
        <v>394</v>
      </c>
      <c r="I35" s="105">
        <f t="shared" si="3"/>
        <v>0.80737704918032782</v>
      </c>
      <c r="J35" s="92">
        <v>102</v>
      </c>
      <c r="K35" s="105">
        <f t="shared" si="4"/>
        <v>0.77862595419847325</v>
      </c>
      <c r="L35" s="92">
        <v>110</v>
      </c>
      <c r="M35" s="105">
        <f t="shared" si="5"/>
        <v>0.7142857142857143</v>
      </c>
      <c r="N35" s="92">
        <v>109</v>
      </c>
      <c r="O35" s="105">
        <f t="shared" si="6"/>
        <v>0.75172413793103443</v>
      </c>
      <c r="P35" s="92">
        <v>225</v>
      </c>
      <c r="Q35" s="105">
        <f t="shared" si="7"/>
        <v>0.5859375</v>
      </c>
      <c r="R35" s="92">
        <v>239</v>
      </c>
      <c r="S35" s="105">
        <f t="shared" si="8"/>
        <v>0.4640776699029126</v>
      </c>
      <c r="T35" s="22">
        <v>546</v>
      </c>
      <c r="U35" s="105">
        <f t="shared" si="9"/>
        <v>0.63710618436406063</v>
      </c>
      <c r="V35" s="19">
        <v>101</v>
      </c>
      <c r="W35" s="105">
        <f t="shared" si="10"/>
        <v>0.68707482993197277</v>
      </c>
      <c r="X35" s="92">
        <v>607</v>
      </c>
      <c r="Y35" s="105">
        <f t="shared" si="11"/>
        <v>0.77226463104325704</v>
      </c>
      <c r="Z35" s="92">
        <v>689</v>
      </c>
      <c r="AA35" s="105">
        <f t="shared" si="12"/>
        <v>0.71473029045643155</v>
      </c>
      <c r="AB35" s="92">
        <v>136</v>
      </c>
      <c r="AC35" s="105">
        <f t="shared" si="13"/>
        <v>0.79532163742690054</v>
      </c>
      <c r="AD35" s="92">
        <v>94</v>
      </c>
      <c r="AE35" s="105">
        <f t="shared" si="14"/>
        <v>0.72307692307692306</v>
      </c>
      <c r="AF35" s="92">
        <v>141</v>
      </c>
      <c r="AG35" s="105">
        <f t="shared" si="15"/>
        <v>0.74603174603174605</v>
      </c>
      <c r="AH35" s="92">
        <f>B35+D35+F35+H35+J35+L35+N35+P35+R35+T35+V35+X35+Z35+AB35+AD35+AF35</f>
        <v>34337</v>
      </c>
      <c r="AI35" s="105">
        <f t="shared" si="16"/>
        <v>0.77566187765428751</v>
      </c>
    </row>
    <row r="36" spans="1:35" ht="12" x14ac:dyDescent="0.25">
      <c r="A36" s="36" t="s">
        <v>11</v>
      </c>
      <c r="B36" s="32">
        <f t="shared" ref="B36:AI36" si="17">SUM(B34:B35)</f>
        <v>37886</v>
      </c>
      <c r="C36" s="103">
        <f t="shared" si="17"/>
        <v>1</v>
      </c>
      <c r="D36" s="32">
        <f t="shared" si="17"/>
        <v>514</v>
      </c>
      <c r="E36" s="103">
        <f t="shared" si="17"/>
        <v>1</v>
      </c>
      <c r="F36" s="32">
        <f t="shared" si="17"/>
        <v>807</v>
      </c>
      <c r="G36" s="103">
        <f t="shared" si="17"/>
        <v>1</v>
      </c>
      <c r="H36" s="32">
        <f t="shared" si="17"/>
        <v>488</v>
      </c>
      <c r="I36" s="103">
        <f t="shared" si="17"/>
        <v>1</v>
      </c>
      <c r="J36" s="32">
        <f t="shared" si="17"/>
        <v>131</v>
      </c>
      <c r="K36" s="103">
        <f t="shared" si="17"/>
        <v>1</v>
      </c>
      <c r="L36" s="32">
        <f t="shared" si="17"/>
        <v>154</v>
      </c>
      <c r="M36" s="103">
        <f t="shared" si="17"/>
        <v>1</v>
      </c>
      <c r="N36" s="32">
        <f t="shared" si="17"/>
        <v>145</v>
      </c>
      <c r="O36" s="103">
        <f t="shared" si="17"/>
        <v>1</v>
      </c>
      <c r="P36" s="32">
        <f t="shared" si="17"/>
        <v>384</v>
      </c>
      <c r="Q36" s="103">
        <f t="shared" si="17"/>
        <v>1</v>
      </c>
      <c r="R36" s="32">
        <f t="shared" si="17"/>
        <v>515</v>
      </c>
      <c r="S36" s="103">
        <f t="shared" si="17"/>
        <v>1</v>
      </c>
      <c r="T36" s="33">
        <f t="shared" si="17"/>
        <v>857</v>
      </c>
      <c r="U36" s="103">
        <f t="shared" si="17"/>
        <v>1</v>
      </c>
      <c r="V36" s="33">
        <f t="shared" si="17"/>
        <v>147</v>
      </c>
      <c r="W36" s="104">
        <f t="shared" si="17"/>
        <v>1</v>
      </c>
      <c r="X36" s="32">
        <f t="shared" si="17"/>
        <v>786</v>
      </c>
      <c r="Y36" s="103">
        <f t="shared" si="17"/>
        <v>1</v>
      </c>
      <c r="Z36" s="32">
        <f t="shared" si="17"/>
        <v>964</v>
      </c>
      <c r="AA36" s="103">
        <f t="shared" si="17"/>
        <v>1</v>
      </c>
      <c r="AB36" s="32">
        <f t="shared" si="17"/>
        <v>171</v>
      </c>
      <c r="AC36" s="103">
        <f t="shared" si="17"/>
        <v>1</v>
      </c>
      <c r="AD36" s="32">
        <f t="shared" si="17"/>
        <v>130</v>
      </c>
      <c r="AE36" s="103">
        <f t="shared" si="17"/>
        <v>1</v>
      </c>
      <c r="AF36" s="32">
        <f t="shared" si="17"/>
        <v>189</v>
      </c>
      <c r="AG36" s="103">
        <f t="shared" si="17"/>
        <v>1</v>
      </c>
      <c r="AH36" s="32">
        <f t="shared" si="17"/>
        <v>44268</v>
      </c>
      <c r="AI36" s="103">
        <f t="shared" si="17"/>
        <v>1</v>
      </c>
    </row>
    <row r="37" spans="1:35" x14ac:dyDescent="0.2">
      <c r="A37" s="20" t="s">
        <v>202</v>
      </c>
    </row>
    <row r="39" spans="1:35" ht="12" x14ac:dyDescent="0.25">
      <c r="A39" s="5" t="s">
        <v>197</v>
      </c>
    </row>
    <row r="40" spans="1:35" ht="12" customHeight="1" x14ac:dyDescent="0.25">
      <c r="A40" s="237" t="s">
        <v>195</v>
      </c>
      <c r="B40" s="209" t="s">
        <v>198</v>
      </c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  <c r="U40" s="211"/>
    </row>
    <row r="41" spans="1:35" s="5" customFormat="1" ht="12" x14ac:dyDescent="0.25">
      <c r="A41" s="238"/>
      <c r="B41" s="228" t="s">
        <v>2</v>
      </c>
      <c r="C41" s="229"/>
      <c r="D41" s="228" t="s">
        <v>3</v>
      </c>
      <c r="E41" s="229"/>
      <c r="F41" s="228" t="s">
        <v>4</v>
      </c>
      <c r="G41" s="229"/>
      <c r="H41" s="228" t="s">
        <v>9</v>
      </c>
      <c r="I41" s="229"/>
      <c r="J41" s="240" t="s">
        <v>5</v>
      </c>
      <c r="K41" s="241"/>
      <c r="L41" s="240" t="s">
        <v>6</v>
      </c>
      <c r="M41" s="241"/>
      <c r="N41" s="228" t="s">
        <v>7</v>
      </c>
      <c r="O41" s="229"/>
      <c r="P41" s="228" t="s">
        <v>8</v>
      </c>
      <c r="Q41" s="229"/>
      <c r="R41" s="228" t="s">
        <v>10</v>
      </c>
      <c r="S41" s="229"/>
      <c r="T41" s="245" t="s">
        <v>11</v>
      </c>
      <c r="U41" s="241"/>
    </row>
    <row r="42" spans="1:35" ht="12" x14ac:dyDescent="0.2">
      <c r="A42" s="239"/>
      <c r="B42" s="152" t="s">
        <v>12</v>
      </c>
      <c r="C42" s="139" t="s">
        <v>13</v>
      </c>
      <c r="D42" s="152" t="s">
        <v>12</v>
      </c>
      <c r="E42" s="139" t="s">
        <v>13</v>
      </c>
      <c r="F42" s="152" t="s">
        <v>12</v>
      </c>
      <c r="G42" s="139" t="s">
        <v>13</v>
      </c>
      <c r="H42" s="152" t="s">
        <v>12</v>
      </c>
      <c r="I42" s="139" t="s">
        <v>13</v>
      </c>
      <c r="J42" s="152" t="s">
        <v>12</v>
      </c>
      <c r="K42" s="139" t="s">
        <v>13</v>
      </c>
      <c r="L42" s="152" t="s">
        <v>12</v>
      </c>
      <c r="M42" s="139" t="s">
        <v>13</v>
      </c>
      <c r="N42" s="152" t="s">
        <v>12</v>
      </c>
      <c r="O42" s="139" t="s">
        <v>13</v>
      </c>
      <c r="P42" s="152" t="s">
        <v>12</v>
      </c>
      <c r="Q42" s="139" t="s">
        <v>13</v>
      </c>
      <c r="R42" s="152" t="s">
        <v>12</v>
      </c>
      <c r="S42" s="139" t="s">
        <v>13</v>
      </c>
      <c r="T42" s="128" t="s">
        <v>12</v>
      </c>
      <c r="U42" s="139" t="s">
        <v>13</v>
      </c>
    </row>
    <row r="43" spans="1:35" x14ac:dyDescent="0.2">
      <c r="A43" s="31" t="s">
        <v>165</v>
      </c>
      <c r="B43" s="92">
        <v>8363</v>
      </c>
      <c r="C43" s="171">
        <f>B43/B$45</f>
        <v>0.21330374677991176</v>
      </c>
      <c r="D43" s="92">
        <v>179</v>
      </c>
      <c r="E43" s="171">
        <f>D43/D$45</f>
        <v>0.22773536895674301</v>
      </c>
      <c r="F43" s="92">
        <v>275</v>
      </c>
      <c r="G43" s="171">
        <f>F43/F$45</f>
        <v>0.28526970954356845</v>
      </c>
      <c r="H43" s="23">
        <v>35</v>
      </c>
      <c r="I43" s="171">
        <f>H43/H$45</f>
        <v>0.2046783625730994</v>
      </c>
      <c r="J43" s="92">
        <v>159</v>
      </c>
      <c r="K43" s="171">
        <f>J43/J$45</f>
        <v>0.4140625</v>
      </c>
      <c r="L43" s="92">
        <v>276</v>
      </c>
      <c r="M43" s="171">
        <f>L43/L$45</f>
        <v>0.53592233009708734</v>
      </c>
      <c r="N43" s="92">
        <v>311</v>
      </c>
      <c r="O43" s="171">
        <f>N43/N$45</f>
        <v>0.36289381563593931</v>
      </c>
      <c r="P43" s="92">
        <v>36</v>
      </c>
      <c r="Q43" s="171">
        <f>P43/P$45</f>
        <v>0.27692307692307694</v>
      </c>
      <c r="R43" s="92">
        <v>297</v>
      </c>
      <c r="S43" s="171">
        <f>R43/R$45</f>
        <v>0.23684210526315788</v>
      </c>
      <c r="T43" s="22">
        <f>B43+D43+F43+H43+J43+L43+N43+P43+R43</f>
        <v>9931</v>
      </c>
      <c r="U43" s="171">
        <f>T43/T$45</f>
        <v>0.22433812234571249</v>
      </c>
    </row>
    <row r="44" spans="1:35" x14ac:dyDescent="0.2">
      <c r="A44" s="175" t="s">
        <v>10</v>
      </c>
      <c r="B44" s="90">
        <f>19598+11246</f>
        <v>30844</v>
      </c>
      <c r="C44" s="176">
        <f>B44/B$45</f>
        <v>0.78669625322008829</v>
      </c>
      <c r="D44" s="90">
        <f>425+182</f>
        <v>607</v>
      </c>
      <c r="E44" s="176">
        <f>D44/D$45</f>
        <v>0.77226463104325704</v>
      </c>
      <c r="F44" s="90">
        <f>452+237</f>
        <v>689</v>
      </c>
      <c r="G44" s="176">
        <f>F44/F$45</f>
        <v>0.71473029045643155</v>
      </c>
      <c r="H44" s="25">
        <f>95+41</f>
        <v>136</v>
      </c>
      <c r="I44" s="176">
        <f>H44/H$45</f>
        <v>0.79532163742690054</v>
      </c>
      <c r="J44" s="90">
        <f>156+69</f>
        <v>225</v>
      </c>
      <c r="K44" s="176">
        <f>J44/J$45</f>
        <v>0.5859375</v>
      </c>
      <c r="L44" s="90">
        <f>152+87</f>
        <v>239</v>
      </c>
      <c r="M44" s="176">
        <f>L44/L$45</f>
        <v>0.4640776699029126</v>
      </c>
      <c r="N44" s="90">
        <f>367+179</f>
        <v>546</v>
      </c>
      <c r="O44" s="176">
        <f>N44/N$45</f>
        <v>0.63710618436406063</v>
      </c>
      <c r="P44" s="90">
        <f>70+24</f>
        <v>94</v>
      </c>
      <c r="Q44" s="176">
        <f>P44/P$45</f>
        <v>0.72307692307692306</v>
      </c>
      <c r="R44" s="90">
        <f>585+372</f>
        <v>957</v>
      </c>
      <c r="S44" s="176">
        <f>R44/R$45</f>
        <v>0.76315789473684215</v>
      </c>
      <c r="T44" s="90">
        <f>B44+D44+F44+H44+J44+L44+N44+P44+R44</f>
        <v>34337</v>
      </c>
      <c r="U44" s="176">
        <f>T44/T$45</f>
        <v>0.77566187765428751</v>
      </c>
    </row>
    <row r="45" spans="1:35" ht="12" x14ac:dyDescent="0.25">
      <c r="A45" s="174" t="s">
        <v>11</v>
      </c>
      <c r="B45" s="177">
        <f t="shared" ref="B45:H45" si="18">SUM(B43:B44)</f>
        <v>39207</v>
      </c>
      <c r="C45" s="173">
        <f t="shared" si="18"/>
        <v>1</v>
      </c>
      <c r="D45" s="177">
        <f t="shared" si="18"/>
        <v>786</v>
      </c>
      <c r="E45" s="173">
        <f t="shared" ref="E45" si="19">SUM(E43:E44)</f>
        <v>1</v>
      </c>
      <c r="F45" s="177">
        <f t="shared" si="18"/>
        <v>964</v>
      </c>
      <c r="G45" s="173">
        <f t="shared" ref="G45" si="20">SUM(G43:G44)</f>
        <v>1</v>
      </c>
      <c r="H45" s="177">
        <f t="shared" si="18"/>
        <v>171</v>
      </c>
      <c r="I45" s="173">
        <f t="shared" ref="I45" si="21">SUM(I43:I44)</f>
        <v>1</v>
      </c>
      <c r="J45" s="177">
        <f>SUM(J43:J44)</f>
        <v>384</v>
      </c>
      <c r="K45" s="173">
        <f t="shared" ref="K45" si="22">SUM(K43:K44)</f>
        <v>1</v>
      </c>
      <c r="L45" s="177">
        <f>SUM(L43:L44)</f>
        <v>515</v>
      </c>
      <c r="M45" s="173">
        <f t="shared" ref="M45" si="23">SUM(M43:M44)</f>
        <v>1</v>
      </c>
      <c r="N45" s="177">
        <f>SUM(N43:N44)</f>
        <v>857</v>
      </c>
      <c r="O45" s="173">
        <f t="shared" ref="O45" si="24">SUM(O43:O44)</f>
        <v>1</v>
      </c>
      <c r="P45" s="177">
        <f>SUM(P43:P44)</f>
        <v>130</v>
      </c>
      <c r="Q45" s="173">
        <f t="shared" ref="Q45" si="25">SUM(Q43:Q44)</f>
        <v>1</v>
      </c>
      <c r="R45" s="177">
        <f>SUM(R43:R44)</f>
        <v>1254</v>
      </c>
      <c r="S45" s="173">
        <f t="shared" ref="S45" si="26">SUM(S43:S44)</f>
        <v>1</v>
      </c>
      <c r="T45" s="172">
        <f>SUM(T43:T44)</f>
        <v>44268</v>
      </c>
      <c r="U45" s="173">
        <f t="shared" ref="U45" si="27">SUM(U43:U44)</f>
        <v>1</v>
      </c>
    </row>
    <row r="46" spans="1:35" x14ac:dyDescent="0.2">
      <c r="A46" s="20" t="s">
        <v>202</v>
      </c>
    </row>
    <row r="49" spans="2:5" x14ac:dyDescent="0.2">
      <c r="B49" s="179"/>
      <c r="C49" s="179"/>
      <c r="D49" s="178"/>
      <c r="E49" s="178"/>
    </row>
    <row r="50" spans="2:5" x14ac:dyDescent="0.2">
      <c r="B50" s="179"/>
      <c r="C50" s="179"/>
      <c r="D50" s="178"/>
      <c r="E50" s="178"/>
    </row>
    <row r="51" spans="2:5" x14ac:dyDescent="0.2">
      <c r="B51" s="179"/>
      <c r="C51" s="179"/>
      <c r="D51" s="178"/>
      <c r="E51" s="178"/>
    </row>
    <row r="52" spans="2:5" x14ac:dyDescent="0.2">
      <c r="B52" s="179"/>
      <c r="C52" s="179"/>
      <c r="D52" s="178"/>
      <c r="E52" s="178"/>
    </row>
    <row r="53" spans="2:5" x14ac:dyDescent="0.2">
      <c r="B53" s="179"/>
      <c r="C53" s="179"/>
      <c r="D53" s="178"/>
      <c r="E53" s="178"/>
    </row>
    <row r="54" spans="2:5" x14ac:dyDescent="0.2">
      <c r="B54" s="179"/>
      <c r="C54" s="179"/>
      <c r="D54" s="178"/>
      <c r="E54" s="178"/>
    </row>
    <row r="55" spans="2:5" x14ac:dyDescent="0.2">
      <c r="B55" s="180"/>
      <c r="C55" s="179"/>
      <c r="D55" s="178"/>
      <c r="E55" s="178"/>
    </row>
    <row r="56" spans="2:5" x14ac:dyDescent="0.2">
      <c r="B56" s="179"/>
      <c r="C56" s="179"/>
      <c r="D56" s="178"/>
      <c r="E56" s="178"/>
    </row>
    <row r="57" spans="2:5" x14ac:dyDescent="0.2">
      <c r="B57" s="179"/>
      <c r="C57" s="179"/>
      <c r="D57" s="178"/>
      <c r="E57" s="178"/>
    </row>
  </sheetData>
  <customSheetViews>
    <customSheetView guid="{D6B8137D-6A3F-42A3-AE78-F688B7D1B157}" fitToPage="1">
      <selection activeCell="A36" sqref="A36"/>
      <pageMargins left="0.70866141732283472" right="0.70866141732283472" top="0.74803149606299213" bottom="0.74803149606299213" header="0.31496062992125984" footer="0.31496062992125984"/>
      <pageSetup paperSize="9" scale="46" orientation="landscape" r:id="rId1"/>
    </customSheetView>
  </customSheetViews>
  <mergeCells count="64">
    <mergeCell ref="A31:A33"/>
    <mergeCell ref="Z32:AA32"/>
    <mergeCell ref="A10:U10"/>
    <mergeCell ref="B13:U13"/>
    <mergeCell ref="AF32:AG32"/>
    <mergeCell ref="X32:Y32"/>
    <mergeCell ref="F32:G32"/>
    <mergeCell ref="H32:I32"/>
    <mergeCell ref="J32:K32"/>
    <mergeCell ref="L32:M32"/>
    <mergeCell ref="N32:O32"/>
    <mergeCell ref="D14:E14"/>
    <mergeCell ref="F14:G14"/>
    <mergeCell ref="AB32:AC32"/>
    <mergeCell ref="AD32:AE32"/>
    <mergeCell ref="T23:U23"/>
    <mergeCell ref="AH32:AI32"/>
    <mergeCell ref="A22:A24"/>
    <mergeCell ref="B22:U22"/>
    <mergeCell ref="B23:C23"/>
    <mergeCell ref="D23:E23"/>
    <mergeCell ref="F23:G23"/>
    <mergeCell ref="H23:I23"/>
    <mergeCell ref="J23:K23"/>
    <mergeCell ref="L23:M23"/>
    <mergeCell ref="N23:O23"/>
    <mergeCell ref="P23:Q23"/>
    <mergeCell ref="R23:S23"/>
    <mergeCell ref="P32:Q32"/>
    <mergeCell ref="R32:S32"/>
    <mergeCell ref="T32:U32"/>
    <mergeCell ref="V32:W32"/>
    <mergeCell ref="B5:C5"/>
    <mergeCell ref="D5:E5"/>
    <mergeCell ref="F5:G5"/>
    <mergeCell ref="H5:I5"/>
    <mergeCell ref="J5:K5"/>
    <mergeCell ref="B31:AI31"/>
    <mergeCell ref="B32:C32"/>
    <mergeCell ref="D32:E32"/>
    <mergeCell ref="T41:U41"/>
    <mergeCell ref="P5:Q5"/>
    <mergeCell ref="L5:M5"/>
    <mergeCell ref="N5:O5"/>
    <mergeCell ref="B14:C14"/>
    <mergeCell ref="R5:S5"/>
    <mergeCell ref="T14:U14"/>
    <mergeCell ref="R14:S14"/>
    <mergeCell ref="H14:I14"/>
    <mergeCell ref="J14:K14"/>
    <mergeCell ref="L14:M14"/>
    <mergeCell ref="N14:O14"/>
    <mergeCell ref="P14:Q14"/>
    <mergeCell ref="A40:A42"/>
    <mergeCell ref="B40:U40"/>
    <mergeCell ref="B41:C41"/>
    <mergeCell ref="D41:E41"/>
    <mergeCell ref="F41:G41"/>
    <mergeCell ref="J41:K41"/>
    <mergeCell ref="L41:M41"/>
    <mergeCell ref="N41:O41"/>
    <mergeCell ref="P41:Q41"/>
    <mergeCell ref="R41:S41"/>
    <mergeCell ref="H41:I41"/>
  </mergeCells>
  <pageMargins left="0.70866141732283472" right="0.70866141732283472" top="0.74803149606299213" bottom="0.74803149606299213" header="0.31496062992125984" footer="0.31496062992125984"/>
  <pageSetup paperSize="9" scale="44" fitToHeight="2" orientation="landscape" r:id="rId2"/>
  <rowBreaks count="1" manualBreakCount="1">
    <brk id="47" max="3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30"/>
  <sheetViews>
    <sheetView workbookViewId="0">
      <selection activeCell="F1" sqref="F1"/>
    </sheetView>
  </sheetViews>
  <sheetFormatPr defaultColWidth="9.109375" defaultRowHeight="11.4" x14ac:dyDescent="0.2"/>
  <cols>
    <col min="1" max="1" width="19.88671875" style="4" customWidth="1"/>
    <col min="2" max="2" width="6.88671875" style="19" customWidth="1"/>
    <col min="3" max="3" width="27.33203125" style="4" customWidth="1"/>
    <col min="4" max="4" width="5.88671875" style="19" customWidth="1"/>
    <col min="5" max="5" width="24.44140625" style="4" customWidth="1"/>
    <col min="6" max="6" width="6.5546875" style="19" customWidth="1"/>
    <col min="7" max="16384" width="9.109375" style="4"/>
  </cols>
  <sheetData>
    <row r="1" spans="1:8" ht="13.2" x14ac:dyDescent="0.25">
      <c r="A1" s="6" t="s">
        <v>208</v>
      </c>
    </row>
    <row r="3" spans="1:8" ht="12" x14ac:dyDescent="0.25">
      <c r="A3" s="5" t="s">
        <v>182</v>
      </c>
      <c r="B3" s="21"/>
      <c r="C3" s="5"/>
      <c r="D3" s="21"/>
      <c r="E3" s="5"/>
    </row>
    <row r="4" spans="1:8" ht="12" x14ac:dyDescent="0.25">
      <c r="A4" s="5"/>
      <c r="B4" s="21"/>
      <c r="C4" s="5"/>
      <c r="D4" s="21"/>
      <c r="E4" s="5"/>
      <c r="H4" s="5"/>
    </row>
    <row r="5" spans="1:8" ht="12" x14ac:dyDescent="0.25">
      <c r="A5" s="228" t="s">
        <v>149</v>
      </c>
      <c r="B5" s="229"/>
      <c r="C5" s="228" t="s">
        <v>150</v>
      </c>
      <c r="D5" s="229"/>
      <c r="E5" s="242" t="s">
        <v>151</v>
      </c>
      <c r="F5" s="229"/>
    </row>
    <row r="6" spans="1:8" ht="12" x14ac:dyDescent="0.25">
      <c r="A6" s="26" t="s">
        <v>153</v>
      </c>
      <c r="B6" s="28" t="s">
        <v>154</v>
      </c>
      <c r="C6" s="26" t="s">
        <v>153</v>
      </c>
      <c r="D6" s="28" t="s">
        <v>154</v>
      </c>
      <c r="E6" s="27" t="s">
        <v>153</v>
      </c>
      <c r="F6" s="28" t="s">
        <v>154</v>
      </c>
    </row>
    <row r="7" spans="1:8" ht="12" x14ac:dyDescent="0.25">
      <c r="A7" s="23" t="s">
        <v>2</v>
      </c>
      <c r="B7" s="29">
        <v>1</v>
      </c>
      <c r="C7" s="66" t="s">
        <v>2</v>
      </c>
      <c r="D7" s="71"/>
      <c r="E7" s="67" t="s">
        <v>2</v>
      </c>
      <c r="F7" s="29"/>
    </row>
    <row r="8" spans="1:8" x14ac:dyDescent="0.2">
      <c r="A8" s="23" t="s">
        <v>3</v>
      </c>
      <c r="B8" s="29">
        <v>2</v>
      </c>
      <c r="C8" s="8" t="s">
        <v>128</v>
      </c>
      <c r="D8" s="42">
        <v>1</v>
      </c>
      <c r="E8" s="68" t="s">
        <v>128</v>
      </c>
      <c r="F8" s="29">
        <v>1</v>
      </c>
    </row>
    <row r="9" spans="1:8" x14ac:dyDescent="0.2">
      <c r="A9" s="23" t="s">
        <v>152</v>
      </c>
      <c r="B9" s="29">
        <v>3</v>
      </c>
      <c r="C9" s="8" t="s">
        <v>129</v>
      </c>
      <c r="D9" s="42">
        <v>2</v>
      </c>
      <c r="E9" s="68" t="s">
        <v>129</v>
      </c>
      <c r="F9" s="29">
        <v>2</v>
      </c>
    </row>
    <row r="10" spans="1:8" x14ac:dyDescent="0.2">
      <c r="A10" s="23" t="s">
        <v>9</v>
      </c>
      <c r="B10" s="29">
        <v>4</v>
      </c>
      <c r="C10" s="8" t="s">
        <v>130</v>
      </c>
      <c r="D10" s="42">
        <v>3</v>
      </c>
      <c r="E10" s="118" t="s">
        <v>155</v>
      </c>
      <c r="F10" s="29">
        <v>3</v>
      </c>
    </row>
    <row r="11" spans="1:8" ht="12" x14ac:dyDescent="0.25">
      <c r="A11" s="23" t="s">
        <v>5</v>
      </c>
      <c r="B11" s="29">
        <v>5</v>
      </c>
      <c r="C11" s="66" t="s">
        <v>107</v>
      </c>
      <c r="D11" s="71"/>
      <c r="E11" s="68" t="s">
        <v>130</v>
      </c>
      <c r="F11" s="29">
        <v>4</v>
      </c>
    </row>
    <row r="12" spans="1:8" ht="11.25" customHeight="1" x14ac:dyDescent="0.25">
      <c r="A12" s="23" t="s">
        <v>6</v>
      </c>
      <c r="B12" s="29">
        <v>6</v>
      </c>
      <c r="C12" s="8" t="s">
        <v>131</v>
      </c>
      <c r="D12" s="42">
        <v>4</v>
      </c>
      <c r="E12" s="67" t="s">
        <v>107</v>
      </c>
      <c r="F12" s="29"/>
    </row>
    <row r="13" spans="1:8" x14ac:dyDescent="0.2">
      <c r="A13" s="23" t="s">
        <v>7</v>
      </c>
      <c r="B13" s="29">
        <v>7</v>
      </c>
      <c r="C13" s="8" t="s">
        <v>132</v>
      </c>
      <c r="D13" s="42">
        <v>5</v>
      </c>
      <c r="E13" s="68" t="s">
        <v>131</v>
      </c>
      <c r="F13" s="29">
        <v>5</v>
      </c>
    </row>
    <row r="14" spans="1:8" x14ac:dyDescent="0.2">
      <c r="A14" s="23" t="s">
        <v>8</v>
      </c>
      <c r="B14" s="29">
        <v>8</v>
      </c>
      <c r="C14" s="8" t="s">
        <v>133</v>
      </c>
      <c r="D14" s="42">
        <v>6</v>
      </c>
      <c r="E14" s="68" t="s">
        <v>132</v>
      </c>
      <c r="F14" s="29">
        <v>6</v>
      </c>
    </row>
    <row r="15" spans="1:8" x14ac:dyDescent="0.2">
      <c r="A15" s="23" t="s">
        <v>10</v>
      </c>
      <c r="B15" s="29">
        <v>9</v>
      </c>
      <c r="C15" s="8" t="s">
        <v>134</v>
      </c>
      <c r="D15" s="42">
        <v>7</v>
      </c>
      <c r="E15" s="68" t="s">
        <v>133</v>
      </c>
      <c r="F15" s="29">
        <v>7</v>
      </c>
    </row>
    <row r="16" spans="1:8" ht="12" x14ac:dyDescent="0.25">
      <c r="A16" s="31"/>
      <c r="B16" s="24"/>
      <c r="C16" s="66" t="s">
        <v>135</v>
      </c>
      <c r="D16" s="71"/>
      <c r="E16" s="68" t="s">
        <v>134</v>
      </c>
      <c r="F16" s="29">
        <v>8</v>
      </c>
    </row>
    <row r="17" spans="1:6" ht="12" x14ac:dyDescent="0.25">
      <c r="A17" s="31"/>
      <c r="B17" s="24"/>
      <c r="C17" s="8" t="s">
        <v>5</v>
      </c>
      <c r="D17" s="42">
        <v>8</v>
      </c>
      <c r="E17" s="67" t="s">
        <v>135</v>
      </c>
      <c r="F17" s="29"/>
    </row>
    <row r="18" spans="1:6" x14ac:dyDescent="0.2">
      <c r="A18" s="31"/>
      <c r="B18" s="24"/>
      <c r="C18" s="8" t="s">
        <v>6</v>
      </c>
      <c r="D18" s="42">
        <v>9</v>
      </c>
      <c r="E18" s="68" t="s">
        <v>5</v>
      </c>
      <c r="F18" s="29">
        <v>9</v>
      </c>
    </row>
    <row r="19" spans="1:6" x14ac:dyDescent="0.2">
      <c r="A19" s="31"/>
      <c r="B19" s="24"/>
      <c r="C19" s="8" t="s">
        <v>7</v>
      </c>
      <c r="D19" s="42">
        <v>10</v>
      </c>
      <c r="E19" s="68" t="s">
        <v>6</v>
      </c>
      <c r="F19" s="29">
        <v>10</v>
      </c>
    </row>
    <row r="20" spans="1:6" x14ac:dyDescent="0.2">
      <c r="A20" s="31"/>
      <c r="B20" s="24"/>
      <c r="C20" s="8" t="s">
        <v>136</v>
      </c>
      <c r="D20" s="42">
        <v>11</v>
      </c>
      <c r="E20" s="68" t="s">
        <v>7</v>
      </c>
      <c r="F20" s="29">
        <v>11</v>
      </c>
    </row>
    <row r="21" spans="1:6" ht="12" x14ac:dyDescent="0.25">
      <c r="A21" s="31"/>
      <c r="B21" s="24"/>
      <c r="C21" s="66" t="s">
        <v>137</v>
      </c>
      <c r="D21" s="71"/>
      <c r="E21" s="20" t="s">
        <v>8</v>
      </c>
      <c r="F21" s="29">
        <v>12</v>
      </c>
    </row>
    <row r="22" spans="1:6" x14ac:dyDescent="0.2">
      <c r="A22" s="31"/>
      <c r="B22" s="24"/>
      <c r="C22" s="8" t="s">
        <v>29</v>
      </c>
      <c r="D22" s="42">
        <v>12</v>
      </c>
      <c r="E22" s="68" t="s">
        <v>136</v>
      </c>
      <c r="F22" s="29">
        <v>13</v>
      </c>
    </row>
    <row r="23" spans="1:6" ht="12" x14ac:dyDescent="0.25">
      <c r="A23" s="31"/>
      <c r="B23" s="24"/>
      <c r="C23" s="8" t="s">
        <v>30</v>
      </c>
      <c r="D23" s="42">
        <v>13</v>
      </c>
      <c r="E23" s="67" t="s">
        <v>137</v>
      </c>
      <c r="F23" s="29"/>
    </row>
    <row r="24" spans="1:6" x14ac:dyDescent="0.2">
      <c r="A24" s="31"/>
      <c r="B24" s="24"/>
      <c r="C24" s="8" t="s">
        <v>138</v>
      </c>
      <c r="D24" s="42">
        <v>14</v>
      </c>
      <c r="E24" s="68" t="s">
        <v>29</v>
      </c>
      <c r="F24" s="29">
        <v>14</v>
      </c>
    </row>
    <row r="25" spans="1:6" ht="11.25" customHeight="1" x14ac:dyDescent="0.25">
      <c r="A25" s="23"/>
      <c r="B25" s="29"/>
      <c r="C25" s="66" t="s">
        <v>139</v>
      </c>
      <c r="D25" s="71"/>
      <c r="E25" s="68" t="s">
        <v>30</v>
      </c>
      <c r="F25" s="29">
        <v>15</v>
      </c>
    </row>
    <row r="26" spans="1:6" x14ac:dyDescent="0.2">
      <c r="A26" s="23"/>
      <c r="B26" s="29"/>
      <c r="C26" s="8" t="s">
        <v>8</v>
      </c>
      <c r="D26" s="42">
        <v>15</v>
      </c>
      <c r="E26" s="68" t="s">
        <v>138</v>
      </c>
      <c r="F26" s="29">
        <v>16</v>
      </c>
    </row>
    <row r="27" spans="1:6" ht="12" x14ac:dyDescent="0.25">
      <c r="A27" s="23"/>
      <c r="B27" s="29"/>
      <c r="C27" s="8" t="s">
        <v>140</v>
      </c>
      <c r="D27" s="42">
        <v>16</v>
      </c>
      <c r="E27" s="67" t="s">
        <v>140</v>
      </c>
      <c r="F27" s="29"/>
    </row>
    <row r="28" spans="1:6" x14ac:dyDescent="0.2">
      <c r="A28" s="23"/>
      <c r="B28" s="29"/>
      <c r="C28" s="23"/>
      <c r="D28" s="29"/>
      <c r="E28" s="68" t="s">
        <v>148</v>
      </c>
      <c r="F28" s="29">
        <v>17</v>
      </c>
    </row>
    <row r="29" spans="1:6" x14ac:dyDescent="0.2">
      <c r="A29" s="25"/>
      <c r="B29" s="30"/>
      <c r="C29" s="25"/>
      <c r="D29" s="30"/>
      <c r="E29" s="119" t="s">
        <v>140</v>
      </c>
      <c r="F29" s="30">
        <v>18</v>
      </c>
    </row>
    <row r="30" spans="1:6" x14ac:dyDescent="0.2">
      <c r="A30" s="20"/>
      <c r="B30" s="22"/>
      <c r="C30" s="20"/>
      <c r="D30" s="22"/>
      <c r="E30" s="20"/>
    </row>
  </sheetData>
  <customSheetViews>
    <customSheetView guid="{D6B8137D-6A3F-42A3-AE78-F688B7D1B157}" fitToPage="1">
      <selection activeCell="C22" sqref="C22"/>
      <pageMargins left="0.70866141732283472" right="0.70866141732283472" top="0.74803149606299213" bottom="0.74803149606299213" header="0.31496062992125984" footer="0.31496062992125984"/>
      <pageSetup paperSize="9" scale="96" orientation="portrait" r:id="rId1"/>
    </customSheetView>
  </customSheetViews>
  <mergeCells count="3">
    <mergeCell ref="A5:B5"/>
    <mergeCell ref="C5:D5"/>
    <mergeCell ref="E5:F5"/>
  </mergeCells>
  <pageMargins left="0.70866141732283472" right="0.70866141732283472" top="0.74803149606299213" bottom="0.74803149606299213" header="0.31496062992125984" footer="0.31496062992125984"/>
  <pageSetup paperSize="9" scale="96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52"/>
  <sheetViews>
    <sheetView workbookViewId="0">
      <selection activeCell="B1" sqref="B1"/>
    </sheetView>
  </sheetViews>
  <sheetFormatPr defaultColWidth="9.109375" defaultRowHeight="11.4" x14ac:dyDescent="0.2"/>
  <cols>
    <col min="1" max="1" width="41.109375" style="4" customWidth="1"/>
    <col min="2" max="2" width="27.5546875" style="4" bestFit="1" customWidth="1"/>
    <col min="3" max="16384" width="9.109375" style="4"/>
  </cols>
  <sheetData>
    <row r="1" spans="1:2" ht="13.2" x14ac:dyDescent="0.25">
      <c r="A1" s="6" t="s">
        <v>208</v>
      </c>
    </row>
    <row r="3" spans="1:2" ht="12" x14ac:dyDescent="0.25">
      <c r="A3" s="5" t="s">
        <v>179</v>
      </c>
    </row>
    <row r="4" spans="1:2" s="53" customFormat="1" ht="12" x14ac:dyDescent="0.25">
      <c r="A4" s="52" t="s">
        <v>27</v>
      </c>
      <c r="B4" s="40" t="s">
        <v>28</v>
      </c>
    </row>
    <row r="5" spans="1:2" s="53" customFormat="1" x14ac:dyDescent="0.2">
      <c r="A5" s="54" t="s">
        <v>2</v>
      </c>
      <c r="B5" s="55">
        <v>0</v>
      </c>
    </row>
    <row r="6" spans="1:2" s="53" customFormat="1" x14ac:dyDescent="0.2">
      <c r="A6" s="54" t="s">
        <v>29</v>
      </c>
      <c r="B6" s="55">
        <v>1</v>
      </c>
    </row>
    <row r="7" spans="1:2" s="53" customFormat="1" x14ac:dyDescent="0.2">
      <c r="A7" s="54" t="s">
        <v>30</v>
      </c>
      <c r="B7" s="55">
        <v>2</v>
      </c>
    </row>
    <row r="8" spans="1:2" s="53" customFormat="1" x14ac:dyDescent="0.2">
      <c r="A8" s="54" t="s">
        <v>5</v>
      </c>
      <c r="B8" s="55">
        <v>3</v>
      </c>
    </row>
    <row r="9" spans="1:2" s="53" customFormat="1" x14ac:dyDescent="0.2">
      <c r="A9" s="54" t="s">
        <v>6</v>
      </c>
      <c r="B9" s="55">
        <v>4</v>
      </c>
    </row>
    <row r="10" spans="1:2" s="53" customFormat="1" x14ac:dyDescent="0.2">
      <c r="A10" s="54" t="s">
        <v>7</v>
      </c>
      <c r="B10" s="55">
        <v>5</v>
      </c>
    </row>
    <row r="11" spans="1:2" s="53" customFormat="1" x14ac:dyDescent="0.2">
      <c r="A11" s="54" t="s">
        <v>8</v>
      </c>
      <c r="B11" s="55">
        <v>6</v>
      </c>
    </row>
    <row r="12" spans="1:2" s="53" customFormat="1" x14ac:dyDescent="0.2">
      <c r="A12" s="54" t="s">
        <v>31</v>
      </c>
      <c r="B12" s="55">
        <v>70</v>
      </c>
    </row>
    <row r="13" spans="1:2" s="53" customFormat="1" x14ac:dyDescent="0.2">
      <c r="A13" s="54" t="s">
        <v>32</v>
      </c>
      <c r="B13" s="55">
        <v>71</v>
      </c>
    </row>
    <row r="14" spans="1:2" s="53" customFormat="1" x14ac:dyDescent="0.2">
      <c r="A14" s="54" t="s">
        <v>33</v>
      </c>
      <c r="B14" s="55">
        <v>72</v>
      </c>
    </row>
    <row r="15" spans="1:2" s="53" customFormat="1" x14ac:dyDescent="0.2">
      <c r="A15" s="54" t="s">
        <v>34</v>
      </c>
      <c r="B15" s="55">
        <v>73</v>
      </c>
    </row>
    <row r="16" spans="1:2" s="53" customFormat="1" x14ac:dyDescent="0.2">
      <c r="A16" s="54" t="s">
        <v>35</v>
      </c>
      <c r="B16" s="55">
        <v>74</v>
      </c>
    </row>
    <row r="17" spans="1:2" s="53" customFormat="1" x14ac:dyDescent="0.2">
      <c r="A17" s="54" t="s">
        <v>36</v>
      </c>
      <c r="B17" s="55">
        <v>75</v>
      </c>
    </row>
    <row r="18" spans="1:2" s="53" customFormat="1" x14ac:dyDescent="0.2">
      <c r="A18" s="54" t="s">
        <v>37</v>
      </c>
      <c r="B18" s="55">
        <v>76</v>
      </c>
    </row>
    <row r="19" spans="1:2" s="53" customFormat="1" x14ac:dyDescent="0.2">
      <c r="A19" s="54" t="s">
        <v>38</v>
      </c>
      <c r="B19" s="55">
        <v>77</v>
      </c>
    </row>
    <row r="20" spans="1:2" s="53" customFormat="1" x14ac:dyDescent="0.2">
      <c r="A20" s="54" t="s">
        <v>39</v>
      </c>
      <c r="B20" s="55">
        <v>78</v>
      </c>
    </row>
    <row r="21" spans="1:2" s="53" customFormat="1" x14ac:dyDescent="0.2">
      <c r="A21" s="54" t="s">
        <v>40</v>
      </c>
      <c r="B21" s="55">
        <v>79</v>
      </c>
    </row>
    <row r="22" spans="1:2" s="53" customFormat="1" x14ac:dyDescent="0.2">
      <c r="A22" s="54" t="s">
        <v>41</v>
      </c>
      <c r="B22" s="55">
        <v>80</v>
      </c>
    </row>
    <row r="23" spans="1:2" s="53" customFormat="1" ht="14.25" customHeight="1" x14ac:dyDescent="0.2">
      <c r="A23" s="54" t="s">
        <v>42</v>
      </c>
      <c r="B23" s="55">
        <v>81</v>
      </c>
    </row>
    <row r="24" spans="1:2" s="53" customFormat="1" ht="15.75" customHeight="1" x14ac:dyDescent="0.2">
      <c r="A24" s="54" t="s">
        <v>43</v>
      </c>
      <c r="B24" s="55">
        <v>82</v>
      </c>
    </row>
    <row r="25" spans="1:2" s="53" customFormat="1" x14ac:dyDescent="0.2">
      <c r="A25" s="54" t="s">
        <v>44</v>
      </c>
      <c r="B25" s="55">
        <v>83</v>
      </c>
    </row>
    <row r="26" spans="1:2" s="53" customFormat="1" x14ac:dyDescent="0.2">
      <c r="A26" s="54" t="s">
        <v>45</v>
      </c>
      <c r="B26" s="55">
        <v>84</v>
      </c>
    </row>
    <row r="27" spans="1:2" s="53" customFormat="1" x14ac:dyDescent="0.2">
      <c r="A27" s="54" t="s">
        <v>46</v>
      </c>
      <c r="B27" s="55">
        <v>85</v>
      </c>
    </row>
    <row r="28" spans="1:2" s="53" customFormat="1" x14ac:dyDescent="0.2">
      <c r="A28" s="54" t="s">
        <v>47</v>
      </c>
      <c r="B28" s="55">
        <v>86</v>
      </c>
    </row>
    <row r="29" spans="1:2" s="53" customFormat="1" x14ac:dyDescent="0.2">
      <c r="A29" s="54" t="s">
        <v>48</v>
      </c>
      <c r="B29" s="55">
        <v>87</v>
      </c>
    </row>
    <row r="30" spans="1:2" s="53" customFormat="1" x14ac:dyDescent="0.2">
      <c r="A30" s="54" t="s">
        <v>49</v>
      </c>
      <c r="B30" s="55">
        <v>88</v>
      </c>
    </row>
    <row r="31" spans="1:2" s="53" customFormat="1" x14ac:dyDescent="0.2">
      <c r="A31" s="54" t="s">
        <v>50</v>
      </c>
      <c r="B31" s="55">
        <v>89</v>
      </c>
    </row>
    <row r="32" spans="1:2" s="53" customFormat="1" ht="12.75" customHeight="1" x14ac:dyDescent="0.2">
      <c r="A32" s="54" t="s">
        <v>51</v>
      </c>
      <c r="B32" s="55">
        <v>90</v>
      </c>
    </row>
    <row r="33" spans="1:2" s="53" customFormat="1" ht="14.25" customHeight="1" x14ac:dyDescent="0.2">
      <c r="A33" s="54" t="s">
        <v>52</v>
      </c>
      <c r="B33" s="55">
        <v>91</v>
      </c>
    </row>
    <row r="34" spans="1:2" s="53" customFormat="1" x14ac:dyDescent="0.2">
      <c r="A34" s="54" t="s">
        <v>53</v>
      </c>
      <c r="B34" s="55">
        <v>92</v>
      </c>
    </row>
    <row r="35" spans="1:2" s="53" customFormat="1" x14ac:dyDescent="0.2">
      <c r="A35" s="54" t="s">
        <v>54</v>
      </c>
      <c r="B35" s="55">
        <v>93</v>
      </c>
    </row>
    <row r="36" spans="1:2" s="53" customFormat="1" x14ac:dyDescent="0.2">
      <c r="A36" s="54" t="s">
        <v>55</v>
      </c>
      <c r="B36" s="55">
        <v>94</v>
      </c>
    </row>
    <row r="37" spans="1:2" s="53" customFormat="1" x14ac:dyDescent="0.2">
      <c r="A37" s="54" t="s">
        <v>56</v>
      </c>
      <c r="B37" s="55">
        <v>95</v>
      </c>
    </row>
    <row r="38" spans="1:2" s="53" customFormat="1" x14ac:dyDescent="0.2">
      <c r="A38" s="54" t="s">
        <v>57</v>
      </c>
      <c r="B38" s="55">
        <v>96</v>
      </c>
    </row>
    <row r="39" spans="1:2" s="53" customFormat="1" x14ac:dyDescent="0.2">
      <c r="A39" s="56" t="s">
        <v>58</v>
      </c>
      <c r="B39" s="57">
        <v>97</v>
      </c>
    </row>
    <row r="42" spans="1:2" s="53" customFormat="1" x14ac:dyDescent="0.2"/>
    <row r="43" spans="1:2" s="53" customFormat="1" x14ac:dyDescent="0.2"/>
    <row r="44" spans="1:2" s="53" customFormat="1" x14ac:dyDescent="0.2"/>
    <row r="45" spans="1:2" s="53" customFormat="1" x14ac:dyDescent="0.2"/>
    <row r="46" spans="1:2" s="53" customFormat="1" x14ac:dyDescent="0.2"/>
    <row r="47" spans="1:2" s="53" customFormat="1" x14ac:dyDescent="0.2"/>
    <row r="48" spans="1:2" s="53" customFormat="1" x14ac:dyDescent="0.2"/>
    <row r="49" s="53" customFormat="1" x14ac:dyDescent="0.2"/>
    <row r="50" s="53" customFormat="1" x14ac:dyDescent="0.2"/>
    <row r="51" s="53" customFormat="1" x14ac:dyDescent="0.2"/>
    <row r="52" s="53" customFormat="1" x14ac:dyDescent="0.2"/>
  </sheetData>
  <customSheetViews>
    <customSheetView guid="{D6B8137D-6A3F-42A3-AE78-F688B7D1B157}" fitToPage="1">
      <selection activeCell="E22" sqref="E22"/>
      <pageMargins left="0.70866141732283472" right="0.70866141732283472" top="0.74803149606299213" bottom="0.74803149606299213" header="0.31496062992125984" footer="0.31496062992125984"/>
      <pageSetup paperSize="9" orientation="portrait" r:id="rId1"/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42"/>
  <sheetViews>
    <sheetView workbookViewId="0"/>
  </sheetViews>
  <sheetFormatPr defaultColWidth="9.109375" defaultRowHeight="11.4" x14ac:dyDescent="0.2"/>
  <cols>
    <col min="1" max="1" width="36.5546875" style="4" bestFit="1" customWidth="1"/>
    <col min="2" max="2" width="15.5546875" style="58" bestFit="1" customWidth="1"/>
    <col min="3" max="3" width="11.5546875" style="58" bestFit="1" customWidth="1"/>
    <col min="4" max="16384" width="9.109375" style="4"/>
  </cols>
  <sheetData>
    <row r="1" spans="1:4" ht="13.2" x14ac:dyDescent="0.25">
      <c r="A1" s="6" t="s">
        <v>208</v>
      </c>
    </row>
    <row r="3" spans="1:4" ht="12" x14ac:dyDescent="0.25">
      <c r="A3" s="5" t="s">
        <v>180</v>
      </c>
    </row>
    <row r="5" spans="1:4" ht="12.75" customHeight="1" x14ac:dyDescent="0.25">
      <c r="A5" s="9" t="s">
        <v>27</v>
      </c>
      <c r="B5" s="11" t="s">
        <v>69</v>
      </c>
      <c r="C5" s="10" t="s">
        <v>70</v>
      </c>
    </row>
    <row r="6" spans="1:4" x14ac:dyDescent="0.2">
      <c r="A6" s="8" t="s">
        <v>2</v>
      </c>
      <c r="B6" s="12">
        <v>51810555</v>
      </c>
      <c r="C6" s="13">
        <v>502417</v>
      </c>
      <c r="D6" s="186"/>
    </row>
    <row r="7" spans="1:4" x14ac:dyDescent="0.2">
      <c r="A7" s="8" t="s">
        <v>29</v>
      </c>
      <c r="B7" s="12">
        <v>493339</v>
      </c>
      <c r="C7" s="13">
        <v>5374</v>
      </c>
    </row>
    <row r="8" spans="1:4" x14ac:dyDescent="0.2">
      <c r="A8" s="8" t="s">
        <v>30</v>
      </c>
      <c r="B8" s="12">
        <v>208110</v>
      </c>
      <c r="C8" s="13">
        <v>2410</v>
      </c>
    </row>
    <row r="9" spans="1:4" x14ac:dyDescent="0.2">
      <c r="A9" s="8" t="s">
        <v>5</v>
      </c>
      <c r="B9" s="12">
        <v>840255</v>
      </c>
      <c r="C9" s="13">
        <v>11718</v>
      </c>
    </row>
    <row r="10" spans="1:4" x14ac:dyDescent="0.2">
      <c r="A10" s="8" t="s">
        <v>6</v>
      </c>
      <c r="B10" s="12">
        <v>476555</v>
      </c>
      <c r="C10" s="13">
        <v>6509</v>
      </c>
    </row>
    <row r="11" spans="1:4" x14ac:dyDescent="0.2">
      <c r="A11" s="8" t="s">
        <v>7</v>
      </c>
      <c r="B11" s="12">
        <v>162835</v>
      </c>
      <c r="C11" s="13">
        <v>2535</v>
      </c>
    </row>
    <row r="12" spans="1:4" x14ac:dyDescent="0.2">
      <c r="A12" s="8" t="s">
        <v>8</v>
      </c>
      <c r="B12" s="12">
        <v>156938</v>
      </c>
      <c r="C12" s="13">
        <v>1795</v>
      </c>
    </row>
    <row r="13" spans="1:4" ht="12" x14ac:dyDescent="0.25">
      <c r="A13" s="7" t="s">
        <v>71</v>
      </c>
      <c r="B13" s="14">
        <v>219091</v>
      </c>
      <c r="C13" s="15">
        <v>2291</v>
      </c>
    </row>
    <row r="14" spans="1:4" x14ac:dyDescent="0.2">
      <c r="A14" s="8" t="s">
        <v>72</v>
      </c>
      <c r="B14" s="12">
        <v>58106</v>
      </c>
      <c r="C14" s="13">
        <v>558</v>
      </c>
    </row>
    <row r="15" spans="1:4" x14ac:dyDescent="0.2">
      <c r="A15" s="8" t="s">
        <v>73</v>
      </c>
      <c r="B15" s="12">
        <v>3093</v>
      </c>
      <c r="C15" s="13">
        <v>36</v>
      </c>
    </row>
    <row r="16" spans="1:4" x14ac:dyDescent="0.2">
      <c r="A16" s="8" t="s">
        <v>74</v>
      </c>
      <c r="B16" s="12">
        <v>6471</v>
      </c>
      <c r="C16" s="13">
        <v>60</v>
      </c>
    </row>
    <row r="17" spans="1:3" x14ac:dyDescent="0.2">
      <c r="A17" s="8" t="s">
        <v>75</v>
      </c>
      <c r="B17" s="12">
        <v>927</v>
      </c>
      <c r="C17" s="13">
        <v>11</v>
      </c>
    </row>
    <row r="18" spans="1:3" x14ac:dyDescent="0.2">
      <c r="A18" s="8" t="s">
        <v>76</v>
      </c>
      <c r="B18" s="12">
        <v>1271</v>
      </c>
      <c r="C18" s="13">
        <v>15</v>
      </c>
    </row>
    <row r="19" spans="1:3" x14ac:dyDescent="0.2">
      <c r="A19" s="8" t="s">
        <v>77</v>
      </c>
      <c r="B19" s="12">
        <v>4005</v>
      </c>
      <c r="C19" s="13">
        <v>47</v>
      </c>
    </row>
    <row r="20" spans="1:3" x14ac:dyDescent="0.2">
      <c r="A20" s="8" t="s">
        <v>78</v>
      </c>
      <c r="B20" s="12">
        <v>24854</v>
      </c>
      <c r="C20" s="13">
        <v>319</v>
      </c>
    </row>
    <row r="21" spans="1:3" x14ac:dyDescent="0.2">
      <c r="A21" s="8" t="s">
        <v>79</v>
      </c>
      <c r="B21" s="12">
        <v>44940</v>
      </c>
      <c r="C21" s="13">
        <v>456</v>
      </c>
    </row>
    <row r="22" spans="1:3" x14ac:dyDescent="0.2">
      <c r="A22" s="8" t="s">
        <v>80</v>
      </c>
      <c r="B22" s="12">
        <v>24687</v>
      </c>
      <c r="C22" s="13">
        <v>257</v>
      </c>
    </row>
    <row r="23" spans="1:3" x14ac:dyDescent="0.2">
      <c r="A23" s="8" t="s">
        <v>81</v>
      </c>
      <c r="B23" s="12">
        <v>69</v>
      </c>
      <c r="C23" s="141" t="s">
        <v>183</v>
      </c>
    </row>
    <row r="24" spans="1:3" x14ac:dyDescent="0.2">
      <c r="A24" s="8" t="s">
        <v>82</v>
      </c>
      <c r="B24" s="12">
        <v>50668</v>
      </c>
      <c r="C24" s="13">
        <v>532</v>
      </c>
    </row>
    <row r="25" spans="1:3" ht="12" x14ac:dyDescent="0.25">
      <c r="A25" s="7" t="s">
        <v>83</v>
      </c>
      <c r="B25" s="14">
        <v>520709</v>
      </c>
      <c r="C25" s="15">
        <v>5876</v>
      </c>
    </row>
    <row r="26" spans="1:3" x14ac:dyDescent="0.2">
      <c r="A26" s="8" t="s">
        <v>84</v>
      </c>
      <c r="B26" s="12">
        <v>16170</v>
      </c>
      <c r="C26" s="13">
        <v>150</v>
      </c>
    </row>
    <row r="27" spans="1:3" x14ac:dyDescent="0.2">
      <c r="A27" s="8" t="s">
        <v>85</v>
      </c>
      <c r="B27" s="12">
        <v>13971</v>
      </c>
      <c r="C27" s="13">
        <v>134</v>
      </c>
    </row>
    <row r="28" spans="1:3" x14ac:dyDescent="0.2">
      <c r="A28" s="8" t="s">
        <v>86</v>
      </c>
      <c r="B28" s="12">
        <v>3532</v>
      </c>
      <c r="C28" s="13">
        <v>43</v>
      </c>
    </row>
    <row r="29" spans="1:3" x14ac:dyDescent="0.2">
      <c r="A29" s="8" t="s">
        <v>87</v>
      </c>
      <c r="B29" s="12">
        <v>58720</v>
      </c>
      <c r="C29" s="13">
        <v>653</v>
      </c>
    </row>
    <row r="30" spans="1:3" x14ac:dyDescent="0.2">
      <c r="A30" s="8" t="s">
        <v>88</v>
      </c>
      <c r="B30" s="12">
        <v>3325</v>
      </c>
      <c r="C30" s="13">
        <v>43</v>
      </c>
    </row>
    <row r="31" spans="1:3" x14ac:dyDescent="0.2">
      <c r="A31" s="8" t="s">
        <v>89</v>
      </c>
      <c r="B31" s="12">
        <v>6110</v>
      </c>
      <c r="C31" s="13">
        <v>69</v>
      </c>
    </row>
    <row r="32" spans="1:3" x14ac:dyDescent="0.2">
      <c r="A32" s="8" t="s">
        <v>90</v>
      </c>
      <c r="B32" s="12">
        <v>41333</v>
      </c>
      <c r="C32" s="13">
        <v>454</v>
      </c>
    </row>
    <row r="33" spans="1:3" x14ac:dyDescent="0.2">
      <c r="A33" s="8" t="s">
        <v>91</v>
      </c>
      <c r="B33" s="12">
        <v>119961</v>
      </c>
      <c r="C33" s="13">
        <v>1448</v>
      </c>
    </row>
    <row r="34" spans="1:3" x14ac:dyDescent="0.2">
      <c r="A34" s="8" t="s">
        <v>92</v>
      </c>
      <c r="B34" s="12">
        <v>17982</v>
      </c>
      <c r="C34" s="13">
        <v>250</v>
      </c>
    </row>
    <row r="35" spans="1:3" x14ac:dyDescent="0.2">
      <c r="A35" s="8" t="s">
        <v>93</v>
      </c>
      <c r="B35" s="12">
        <v>18876</v>
      </c>
      <c r="C35" s="13">
        <v>274</v>
      </c>
    </row>
    <row r="36" spans="1:3" x14ac:dyDescent="0.2">
      <c r="A36" s="8" t="s">
        <v>94</v>
      </c>
      <c r="B36" s="12">
        <v>22148</v>
      </c>
      <c r="C36" s="13">
        <v>265</v>
      </c>
    </row>
    <row r="37" spans="1:3" x14ac:dyDescent="0.2">
      <c r="A37" s="8" t="s">
        <v>95</v>
      </c>
      <c r="B37" s="12">
        <v>41725</v>
      </c>
      <c r="C37" s="13">
        <v>454</v>
      </c>
    </row>
    <row r="38" spans="1:3" x14ac:dyDescent="0.2">
      <c r="A38" s="8" t="s">
        <v>96</v>
      </c>
      <c r="B38" s="12">
        <v>29882</v>
      </c>
      <c r="C38" s="13">
        <v>316</v>
      </c>
    </row>
    <row r="39" spans="1:3" x14ac:dyDescent="0.2">
      <c r="A39" s="8" t="s">
        <v>97</v>
      </c>
      <c r="B39" s="12">
        <v>61805</v>
      </c>
      <c r="C39" s="13">
        <v>645</v>
      </c>
    </row>
    <row r="40" spans="1:3" x14ac:dyDescent="0.2">
      <c r="A40" s="8" t="s">
        <v>98</v>
      </c>
      <c r="B40" s="12">
        <v>3776</v>
      </c>
      <c r="C40" s="13">
        <v>43</v>
      </c>
    </row>
    <row r="41" spans="1:3" x14ac:dyDescent="0.2">
      <c r="A41" s="16" t="s">
        <v>99</v>
      </c>
      <c r="B41" s="17">
        <v>61393</v>
      </c>
      <c r="C41" s="18">
        <v>635</v>
      </c>
    </row>
    <row r="42" spans="1:3" ht="27" customHeight="1" x14ac:dyDescent="0.2">
      <c r="A42" s="205" t="s">
        <v>185</v>
      </c>
      <c r="B42" s="205"/>
      <c r="C42" s="205"/>
    </row>
  </sheetData>
  <customSheetViews>
    <customSheetView guid="{D6B8137D-6A3F-42A3-AE78-F688B7D1B157}" fitToPage="1">
      <selection activeCell="C21" sqref="C21"/>
      <pageMargins left="0.70866141732283472" right="0.70866141732283472" top="0.74803149606299213" bottom="0.74803149606299213" header="0.31496062992125984" footer="0.31496062992125984"/>
      <pageSetup paperSize="9" orientation="portrait" r:id="rId1"/>
    </customSheetView>
  </customSheetViews>
  <mergeCells count="1">
    <mergeCell ref="A42:C42"/>
  </mergeCell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52"/>
  <sheetViews>
    <sheetView workbookViewId="0"/>
  </sheetViews>
  <sheetFormatPr defaultColWidth="9.109375" defaultRowHeight="12" x14ac:dyDescent="0.25"/>
  <cols>
    <col min="1" max="1" width="44.88671875" style="39" customWidth="1"/>
    <col min="2" max="2" width="32.109375" style="39" customWidth="1"/>
    <col min="3" max="16384" width="9.109375" style="39"/>
  </cols>
  <sheetData>
    <row r="1" spans="1:2" ht="13.2" x14ac:dyDescent="0.25">
      <c r="A1" s="6" t="s">
        <v>208</v>
      </c>
    </row>
    <row r="3" spans="1:2" x14ac:dyDescent="0.25">
      <c r="A3" s="5" t="s">
        <v>160</v>
      </c>
      <c r="B3" s="4"/>
    </row>
    <row r="4" spans="1:2" ht="18" customHeight="1" x14ac:dyDescent="0.25">
      <c r="A4" s="52" t="s">
        <v>59</v>
      </c>
      <c r="B4" s="40" t="s">
        <v>60</v>
      </c>
    </row>
    <row r="5" spans="1:2" ht="12.75" customHeight="1" x14ac:dyDescent="0.25">
      <c r="A5" s="54" t="s">
        <v>2</v>
      </c>
      <c r="B5" s="55" t="s">
        <v>61</v>
      </c>
    </row>
    <row r="6" spans="1:2" ht="14.25" customHeight="1" x14ac:dyDescent="0.25">
      <c r="A6" s="54" t="s">
        <v>3</v>
      </c>
      <c r="B6" s="55" t="s">
        <v>62</v>
      </c>
    </row>
    <row r="7" spans="1:2" ht="14.25" customHeight="1" x14ac:dyDescent="0.25">
      <c r="A7" s="54" t="s">
        <v>4</v>
      </c>
      <c r="B7" s="55" t="s">
        <v>63</v>
      </c>
    </row>
    <row r="8" spans="1:2" ht="14.25" customHeight="1" x14ac:dyDescent="0.25">
      <c r="A8" s="54" t="s">
        <v>5</v>
      </c>
      <c r="B8" s="55">
        <v>3</v>
      </c>
    </row>
    <row r="9" spans="1:2" ht="14.25" customHeight="1" x14ac:dyDescent="0.25">
      <c r="A9" s="54" t="s">
        <v>6</v>
      </c>
      <c r="B9" s="55">
        <v>4</v>
      </c>
    </row>
    <row r="10" spans="1:2" ht="14.25" customHeight="1" x14ac:dyDescent="0.25">
      <c r="A10" s="54" t="s">
        <v>7</v>
      </c>
      <c r="B10" s="55">
        <v>5</v>
      </c>
    </row>
    <row r="11" spans="1:2" ht="14.25" customHeight="1" x14ac:dyDescent="0.25">
      <c r="A11" s="54" t="s">
        <v>8</v>
      </c>
      <c r="B11" s="55">
        <v>6</v>
      </c>
    </row>
    <row r="12" spans="1:2" ht="14.25" customHeight="1" x14ac:dyDescent="0.25">
      <c r="A12" s="54" t="s">
        <v>9</v>
      </c>
      <c r="B12" s="55" t="s">
        <v>64</v>
      </c>
    </row>
    <row r="13" spans="1:2" ht="14.25" customHeight="1" x14ac:dyDescent="0.25">
      <c r="A13" s="54" t="s">
        <v>65</v>
      </c>
      <c r="B13" s="55" t="s">
        <v>66</v>
      </c>
    </row>
    <row r="14" spans="1:2" ht="15" customHeight="1" x14ac:dyDescent="0.25">
      <c r="A14" s="56" t="s">
        <v>67</v>
      </c>
      <c r="B14" s="57" t="s">
        <v>68</v>
      </c>
    </row>
    <row r="16" spans="1:2" x14ac:dyDescent="0.25">
      <c r="A16" s="37"/>
      <c r="B16" s="20"/>
    </row>
    <row r="17" spans="1:2" x14ac:dyDescent="0.25">
      <c r="A17" s="59"/>
      <c r="B17" s="60"/>
    </row>
    <row r="18" spans="1:2" x14ac:dyDescent="0.25">
      <c r="A18" s="61"/>
      <c r="B18" s="62"/>
    </row>
    <row r="19" spans="1:2" x14ac:dyDescent="0.25">
      <c r="A19" s="61"/>
      <c r="B19" s="62"/>
    </row>
    <row r="20" spans="1:2" x14ac:dyDescent="0.25">
      <c r="A20" s="61"/>
      <c r="B20" s="62"/>
    </row>
    <row r="21" spans="1:2" x14ac:dyDescent="0.25">
      <c r="A21" s="61"/>
      <c r="B21" s="62"/>
    </row>
    <row r="22" spans="1:2" x14ac:dyDescent="0.25">
      <c r="A22" s="61"/>
      <c r="B22" s="62"/>
    </row>
    <row r="23" spans="1:2" x14ac:dyDescent="0.25">
      <c r="A23" s="61"/>
      <c r="B23" s="62"/>
    </row>
    <row r="24" spans="1:2" x14ac:dyDescent="0.25">
      <c r="A24" s="61"/>
      <c r="B24" s="62"/>
    </row>
    <row r="25" spans="1:2" x14ac:dyDescent="0.25">
      <c r="A25" s="61"/>
      <c r="B25" s="62"/>
    </row>
    <row r="26" spans="1:2" x14ac:dyDescent="0.25">
      <c r="A26" s="61"/>
      <c r="B26" s="62"/>
    </row>
    <row r="27" spans="1:2" x14ac:dyDescent="0.25">
      <c r="A27" s="61"/>
      <c r="B27" s="62"/>
    </row>
    <row r="28" spans="1:2" x14ac:dyDescent="0.25">
      <c r="A28" s="61"/>
      <c r="B28" s="62"/>
    </row>
    <row r="29" spans="1:2" x14ac:dyDescent="0.25">
      <c r="A29" s="61"/>
      <c r="B29" s="62"/>
    </row>
    <row r="30" spans="1:2" x14ac:dyDescent="0.25">
      <c r="A30" s="61"/>
      <c r="B30" s="62"/>
    </row>
    <row r="31" spans="1:2" x14ac:dyDescent="0.25">
      <c r="A31" s="61"/>
      <c r="B31" s="62"/>
    </row>
    <row r="32" spans="1:2" x14ac:dyDescent="0.25">
      <c r="A32" s="61"/>
      <c r="B32" s="62"/>
    </row>
    <row r="33" spans="1:2" x14ac:dyDescent="0.25">
      <c r="A33" s="61"/>
      <c r="B33" s="62"/>
    </row>
    <row r="34" spans="1:2" x14ac:dyDescent="0.25">
      <c r="A34" s="61"/>
      <c r="B34" s="62"/>
    </row>
    <row r="35" spans="1:2" x14ac:dyDescent="0.25">
      <c r="A35" s="61"/>
      <c r="B35" s="62"/>
    </row>
    <row r="36" spans="1:2" x14ac:dyDescent="0.25">
      <c r="A36" s="61"/>
      <c r="B36" s="62"/>
    </row>
    <row r="37" spans="1:2" ht="15" customHeight="1" x14ac:dyDescent="0.25">
      <c r="A37" s="61"/>
      <c r="B37" s="62"/>
    </row>
    <row r="38" spans="1:2" x14ac:dyDescent="0.25">
      <c r="A38" s="61"/>
      <c r="B38" s="62"/>
    </row>
    <row r="39" spans="1:2" x14ac:dyDescent="0.25">
      <c r="A39" s="61"/>
      <c r="B39" s="62"/>
    </row>
    <row r="40" spans="1:2" x14ac:dyDescent="0.25">
      <c r="A40" s="61"/>
      <c r="B40" s="62"/>
    </row>
    <row r="41" spans="1:2" x14ac:dyDescent="0.25">
      <c r="A41" s="61"/>
      <c r="B41" s="62"/>
    </row>
    <row r="42" spans="1:2" x14ac:dyDescent="0.25">
      <c r="A42" s="61"/>
      <c r="B42" s="62"/>
    </row>
    <row r="43" spans="1:2" x14ac:dyDescent="0.25">
      <c r="A43" s="61"/>
      <c r="B43" s="62"/>
    </row>
    <row r="44" spans="1:2" x14ac:dyDescent="0.25">
      <c r="A44" s="61"/>
      <c r="B44" s="62"/>
    </row>
    <row r="45" spans="1:2" x14ac:dyDescent="0.25">
      <c r="A45" s="61"/>
      <c r="B45" s="62"/>
    </row>
    <row r="46" spans="1:2" ht="16.5" customHeight="1" x14ac:dyDescent="0.25">
      <c r="A46" s="61"/>
      <c r="B46" s="62"/>
    </row>
    <row r="47" spans="1:2" x14ac:dyDescent="0.25">
      <c r="A47" s="61"/>
      <c r="B47" s="62"/>
    </row>
    <row r="48" spans="1:2" x14ac:dyDescent="0.25">
      <c r="A48" s="61"/>
      <c r="B48" s="62"/>
    </row>
    <row r="49" spans="1:2" x14ac:dyDescent="0.25">
      <c r="A49" s="61"/>
      <c r="B49" s="62"/>
    </row>
    <row r="50" spans="1:2" x14ac:dyDescent="0.25">
      <c r="A50" s="61"/>
      <c r="B50" s="62"/>
    </row>
    <row r="51" spans="1:2" x14ac:dyDescent="0.25">
      <c r="A51" s="61"/>
      <c r="B51" s="62"/>
    </row>
    <row r="52" spans="1:2" x14ac:dyDescent="0.25">
      <c r="A52" s="61"/>
      <c r="B52" s="62"/>
    </row>
  </sheetData>
  <customSheetViews>
    <customSheetView guid="{D6B8137D-6A3F-42A3-AE78-F688B7D1B157}">
      <selection activeCell="D11" sqref="A1:S11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29"/>
  <sheetViews>
    <sheetView zoomScale="110" zoomScaleNormal="110" workbookViewId="0"/>
  </sheetViews>
  <sheetFormatPr defaultColWidth="9.109375" defaultRowHeight="11.4" x14ac:dyDescent="0.2"/>
  <cols>
    <col min="1" max="1" width="26.33203125" style="4" customWidth="1"/>
    <col min="2" max="21" width="8.109375" style="4" customWidth="1"/>
    <col min="22" max="16384" width="9.109375" style="4"/>
  </cols>
  <sheetData>
    <row r="1" spans="1:24" ht="13.2" x14ac:dyDescent="0.25">
      <c r="A1" s="6" t="s">
        <v>208</v>
      </c>
    </row>
    <row r="3" spans="1:24" ht="12" x14ac:dyDescent="0.25">
      <c r="A3" s="5" t="s">
        <v>184</v>
      </c>
    </row>
    <row r="4" spans="1:24" ht="12" x14ac:dyDescent="0.25">
      <c r="A4" s="5"/>
    </row>
    <row r="5" spans="1:24" ht="12" x14ac:dyDescent="0.25">
      <c r="A5" s="207" t="s">
        <v>1</v>
      </c>
      <c r="B5" s="209" t="s">
        <v>0</v>
      </c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1"/>
      <c r="T5" s="63"/>
      <c r="U5" s="64"/>
    </row>
    <row r="6" spans="1:24" ht="12" x14ac:dyDescent="0.25">
      <c r="A6" s="208"/>
      <c r="B6" s="209" t="s">
        <v>2</v>
      </c>
      <c r="C6" s="210"/>
      <c r="D6" s="209" t="s">
        <v>3</v>
      </c>
      <c r="E6" s="210"/>
      <c r="F6" s="209" t="s">
        <v>4</v>
      </c>
      <c r="G6" s="210"/>
      <c r="H6" s="209" t="s">
        <v>5</v>
      </c>
      <c r="I6" s="210"/>
      <c r="J6" s="209" t="s">
        <v>6</v>
      </c>
      <c r="K6" s="210"/>
      <c r="L6" s="209" t="s">
        <v>7</v>
      </c>
      <c r="M6" s="210"/>
      <c r="N6" s="209" t="s">
        <v>8</v>
      </c>
      <c r="O6" s="210"/>
      <c r="P6" s="209" t="s">
        <v>9</v>
      </c>
      <c r="Q6" s="210"/>
      <c r="R6" s="209" t="s">
        <v>10</v>
      </c>
      <c r="S6" s="210"/>
      <c r="T6" s="209" t="s">
        <v>11</v>
      </c>
      <c r="U6" s="211"/>
    </row>
    <row r="7" spans="1:24" ht="12" x14ac:dyDescent="0.25">
      <c r="A7" s="134"/>
      <c r="B7" s="130" t="s">
        <v>12</v>
      </c>
      <c r="C7" s="60" t="s">
        <v>13</v>
      </c>
      <c r="D7" s="130" t="s">
        <v>12</v>
      </c>
      <c r="E7" s="60" t="s">
        <v>13</v>
      </c>
      <c r="F7" s="130" t="s">
        <v>12</v>
      </c>
      <c r="G7" s="60" t="s">
        <v>13</v>
      </c>
      <c r="H7" s="130" t="s">
        <v>12</v>
      </c>
      <c r="I7" s="60" t="s">
        <v>13</v>
      </c>
      <c r="J7" s="130" t="s">
        <v>12</v>
      </c>
      <c r="K7" s="60" t="s">
        <v>13</v>
      </c>
      <c r="L7" s="130" t="s">
        <v>12</v>
      </c>
      <c r="M7" s="60" t="s">
        <v>13</v>
      </c>
      <c r="N7" s="130" t="s">
        <v>12</v>
      </c>
      <c r="O7" s="60" t="s">
        <v>13</v>
      </c>
      <c r="P7" s="130" t="s">
        <v>12</v>
      </c>
      <c r="Q7" s="60" t="s">
        <v>13</v>
      </c>
      <c r="R7" s="130" t="s">
        <v>12</v>
      </c>
      <c r="S7" s="60" t="s">
        <v>13</v>
      </c>
      <c r="T7" s="130" t="s">
        <v>12</v>
      </c>
      <c r="U7" s="137" t="s">
        <v>13</v>
      </c>
    </row>
    <row r="8" spans="1:24" ht="15" customHeight="1" x14ac:dyDescent="0.2">
      <c r="A8" s="134" t="s">
        <v>14</v>
      </c>
      <c r="B8" s="131">
        <v>398616</v>
      </c>
      <c r="C8" s="127">
        <v>99.1</v>
      </c>
      <c r="D8" s="131">
        <v>1631</v>
      </c>
      <c r="E8" s="127">
        <v>45.4</v>
      </c>
      <c r="F8" s="131">
        <v>239</v>
      </c>
      <c r="G8" s="127">
        <v>38</v>
      </c>
      <c r="H8" s="131">
        <v>1807</v>
      </c>
      <c r="I8" s="127">
        <v>25.2</v>
      </c>
      <c r="J8" s="131">
        <v>895</v>
      </c>
      <c r="K8" s="127">
        <v>28.1</v>
      </c>
      <c r="L8" s="131">
        <v>120</v>
      </c>
      <c r="M8" s="127">
        <v>16.600000000000001</v>
      </c>
      <c r="N8" s="131">
        <v>208</v>
      </c>
      <c r="O8" s="127">
        <v>23.5</v>
      </c>
      <c r="P8" s="131">
        <v>844</v>
      </c>
      <c r="Q8" s="127">
        <v>75.2</v>
      </c>
      <c r="R8" s="131">
        <v>1465</v>
      </c>
      <c r="S8" s="127">
        <v>56</v>
      </c>
      <c r="T8" s="191">
        <v>405825</v>
      </c>
      <c r="U8" s="194">
        <v>96.6</v>
      </c>
      <c r="X8" s="62"/>
    </row>
    <row r="9" spans="1:24" ht="12.75" customHeight="1" x14ac:dyDescent="0.2">
      <c r="A9" s="134" t="s">
        <v>20</v>
      </c>
      <c r="B9" s="131">
        <v>123</v>
      </c>
      <c r="C9" s="127">
        <v>0</v>
      </c>
      <c r="D9" s="131">
        <v>1806</v>
      </c>
      <c r="E9" s="189">
        <v>50.3</v>
      </c>
      <c r="F9" s="131">
        <v>17</v>
      </c>
      <c r="G9" s="127">
        <v>2.7</v>
      </c>
      <c r="H9" s="131">
        <v>12</v>
      </c>
      <c r="I9" s="127">
        <v>0.2</v>
      </c>
      <c r="J9" s="131" t="s">
        <v>183</v>
      </c>
      <c r="K9" s="126" t="s">
        <v>183</v>
      </c>
      <c r="L9" s="131" t="s">
        <v>183</v>
      </c>
      <c r="M9" s="125" t="s">
        <v>183</v>
      </c>
      <c r="N9" s="131" t="s">
        <v>183</v>
      </c>
      <c r="O9" s="125" t="s">
        <v>183</v>
      </c>
      <c r="P9" s="131">
        <v>37</v>
      </c>
      <c r="Q9" s="127">
        <v>3.3</v>
      </c>
      <c r="R9" s="131">
        <v>43</v>
      </c>
      <c r="S9" s="127">
        <v>1.6</v>
      </c>
      <c r="T9" s="191">
        <v>2068</v>
      </c>
      <c r="U9" s="194">
        <v>0.5</v>
      </c>
      <c r="X9" s="62"/>
    </row>
    <row r="10" spans="1:24" ht="11.25" customHeight="1" x14ac:dyDescent="0.2">
      <c r="A10" s="134" t="s">
        <v>21</v>
      </c>
      <c r="B10" s="131">
        <v>779</v>
      </c>
      <c r="C10" s="127">
        <v>0.2</v>
      </c>
      <c r="D10" s="131" t="s">
        <v>183</v>
      </c>
      <c r="E10" s="125" t="s">
        <v>183</v>
      </c>
      <c r="F10" s="131">
        <v>283</v>
      </c>
      <c r="G10" s="127">
        <v>45</v>
      </c>
      <c r="H10" s="131">
        <v>1373</v>
      </c>
      <c r="I10" s="127">
        <v>19.100000000000001</v>
      </c>
      <c r="J10" s="131">
        <v>49</v>
      </c>
      <c r="K10" s="127">
        <v>1.5</v>
      </c>
      <c r="L10" s="131" t="s">
        <v>183</v>
      </c>
      <c r="M10" s="125" t="s">
        <v>183</v>
      </c>
      <c r="N10" s="131" t="s">
        <v>183</v>
      </c>
      <c r="O10" s="125" t="s">
        <v>183</v>
      </c>
      <c r="P10" s="131">
        <v>29</v>
      </c>
      <c r="Q10" s="127">
        <v>2.6</v>
      </c>
      <c r="R10" s="131">
        <v>127</v>
      </c>
      <c r="S10" s="127">
        <v>4.9000000000000004</v>
      </c>
      <c r="T10" s="191">
        <v>2670</v>
      </c>
      <c r="U10" s="194">
        <v>0.6</v>
      </c>
      <c r="X10" s="62"/>
    </row>
    <row r="11" spans="1:24" ht="12" x14ac:dyDescent="0.2">
      <c r="A11" s="134" t="s">
        <v>16</v>
      </c>
      <c r="B11" s="131">
        <v>579</v>
      </c>
      <c r="C11" s="127">
        <v>0.1</v>
      </c>
      <c r="D11" s="131" t="s">
        <v>183</v>
      </c>
      <c r="E11" s="125" t="s">
        <v>183</v>
      </c>
      <c r="F11" s="131" t="s">
        <v>183</v>
      </c>
      <c r="G11" s="125" t="s">
        <v>183</v>
      </c>
      <c r="H11" s="131">
        <v>3677</v>
      </c>
      <c r="I11" s="189">
        <v>51.3</v>
      </c>
      <c r="J11" s="131">
        <v>202</v>
      </c>
      <c r="K11" s="127">
        <v>6.3</v>
      </c>
      <c r="L11" s="131" t="s">
        <v>183</v>
      </c>
      <c r="M11" s="125" t="s">
        <v>183</v>
      </c>
      <c r="N11" s="131" t="s">
        <v>183</v>
      </c>
      <c r="O11" s="125" t="s">
        <v>183</v>
      </c>
      <c r="P11" s="131">
        <v>34</v>
      </c>
      <c r="Q11" s="127">
        <v>3</v>
      </c>
      <c r="R11" s="131">
        <v>183</v>
      </c>
      <c r="S11" s="127">
        <v>7</v>
      </c>
      <c r="T11" s="191">
        <v>4715</v>
      </c>
      <c r="U11" s="194">
        <v>1.1000000000000001</v>
      </c>
      <c r="X11" s="62"/>
    </row>
    <row r="12" spans="1:24" ht="12" x14ac:dyDescent="0.2">
      <c r="A12" s="134" t="s">
        <v>17</v>
      </c>
      <c r="B12" s="131">
        <v>90</v>
      </c>
      <c r="C12" s="127">
        <v>0</v>
      </c>
      <c r="D12" s="131" t="s">
        <v>183</v>
      </c>
      <c r="E12" s="125" t="s">
        <v>183</v>
      </c>
      <c r="F12" s="131" t="s">
        <v>183</v>
      </c>
      <c r="G12" s="125" t="s">
        <v>183</v>
      </c>
      <c r="H12" s="131">
        <v>70</v>
      </c>
      <c r="I12" s="127">
        <v>1</v>
      </c>
      <c r="J12" s="131">
        <v>1989</v>
      </c>
      <c r="K12" s="127">
        <v>62.4</v>
      </c>
      <c r="L12" s="131">
        <v>10</v>
      </c>
      <c r="M12" s="127">
        <v>1.4</v>
      </c>
      <c r="N12" s="131" t="s">
        <v>183</v>
      </c>
      <c r="O12" s="125" t="s">
        <v>183</v>
      </c>
      <c r="P12" s="131">
        <v>34</v>
      </c>
      <c r="Q12" s="127">
        <v>3</v>
      </c>
      <c r="R12" s="131">
        <v>42</v>
      </c>
      <c r="S12" s="127">
        <v>1.6</v>
      </c>
      <c r="T12" s="191">
        <v>2265</v>
      </c>
      <c r="U12" s="194">
        <v>0.5</v>
      </c>
      <c r="X12" s="62"/>
    </row>
    <row r="13" spans="1:24" ht="12" x14ac:dyDescent="0.2">
      <c r="A13" s="134" t="s">
        <v>18</v>
      </c>
      <c r="B13" s="191" t="s">
        <v>183</v>
      </c>
      <c r="C13" s="127" t="s">
        <v>183</v>
      </c>
      <c r="D13" s="131" t="s">
        <v>183</v>
      </c>
      <c r="E13" s="125" t="s">
        <v>183</v>
      </c>
      <c r="F13" s="131" t="s">
        <v>183</v>
      </c>
      <c r="G13" s="125" t="s">
        <v>183</v>
      </c>
      <c r="H13" s="131" t="s">
        <v>183</v>
      </c>
      <c r="I13" s="125" t="s">
        <v>183</v>
      </c>
      <c r="J13" s="131" t="s">
        <v>183</v>
      </c>
      <c r="K13" s="125" t="s">
        <v>183</v>
      </c>
      <c r="L13" s="131">
        <v>543</v>
      </c>
      <c r="M13" s="127">
        <v>75.099999999999994</v>
      </c>
      <c r="N13" s="131" t="s">
        <v>183</v>
      </c>
      <c r="O13" s="125" t="s">
        <v>183</v>
      </c>
      <c r="P13" s="131" t="s">
        <v>183</v>
      </c>
      <c r="Q13" s="125" t="s">
        <v>183</v>
      </c>
      <c r="R13" s="131" t="s">
        <v>183</v>
      </c>
      <c r="S13" s="125" t="s">
        <v>183</v>
      </c>
      <c r="T13" s="191">
        <v>623</v>
      </c>
      <c r="U13" s="194">
        <v>0.1</v>
      </c>
      <c r="X13" s="62"/>
    </row>
    <row r="14" spans="1:24" ht="14.25" customHeight="1" x14ac:dyDescent="0.2">
      <c r="A14" s="134" t="s">
        <v>19</v>
      </c>
      <c r="B14" s="131">
        <v>148</v>
      </c>
      <c r="C14" s="127">
        <v>0</v>
      </c>
      <c r="D14" s="131" t="s">
        <v>183</v>
      </c>
      <c r="E14" s="125" t="s">
        <v>183</v>
      </c>
      <c r="F14" s="131" t="s">
        <v>183</v>
      </c>
      <c r="G14" s="125" t="s">
        <v>183</v>
      </c>
      <c r="H14" s="131" t="s">
        <v>183</v>
      </c>
      <c r="I14" s="125" t="s">
        <v>183</v>
      </c>
      <c r="J14" s="131" t="s">
        <v>183</v>
      </c>
      <c r="K14" s="125" t="s">
        <v>183</v>
      </c>
      <c r="L14" s="131" t="s">
        <v>183</v>
      </c>
      <c r="M14" s="125" t="s">
        <v>183</v>
      </c>
      <c r="N14" s="131">
        <v>397</v>
      </c>
      <c r="O14" s="189">
        <v>44.9</v>
      </c>
      <c r="P14" s="131" t="s">
        <v>183</v>
      </c>
      <c r="Q14" s="125" t="s">
        <v>183</v>
      </c>
      <c r="R14" s="131">
        <v>13</v>
      </c>
      <c r="S14" s="127">
        <v>0.5</v>
      </c>
      <c r="T14" s="191">
        <v>618</v>
      </c>
      <c r="U14" s="194">
        <v>0.1</v>
      </c>
      <c r="X14" s="62"/>
    </row>
    <row r="15" spans="1:24" ht="12" x14ac:dyDescent="0.2">
      <c r="A15" s="135" t="s">
        <v>10</v>
      </c>
      <c r="B15" s="132">
        <v>1708</v>
      </c>
      <c r="C15" s="188">
        <v>0.4</v>
      </c>
      <c r="D15" s="132">
        <v>107</v>
      </c>
      <c r="E15" s="188">
        <v>2.9771841958820255</v>
      </c>
      <c r="F15" s="132">
        <v>50</v>
      </c>
      <c r="G15" s="188">
        <v>7.9</v>
      </c>
      <c r="H15" s="132">
        <v>214</v>
      </c>
      <c r="I15" s="188">
        <v>3</v>
      </c>
      <c r="J15" s="132">
        <v>20</v>
      </c>
      <c r="K15" s="188">
        <v>0.6</v>
      </c>
      <c r="L15" s="192" t="s">
        <v>183</v>
      </c>
      <c r="M15" s="140" t="s">
        <v>183</v>
      </c>
      <c r="N15" s="132">
        <v>230</v>
      </c>
      <c r="O15" s="188">
        <v>26</v>
      </c>
      <c r="P15" s="132">
        <v>124</v>
      </c>
      <c r="Q15" s="188">
        <v>11.1</v>
      </c>
      <c r="R15" s="132">
        <v>734</v>
      </c>
      <c r="S15" s="188">
        <v>28</v>
      </c>
      <c r="T15" s="192">
        <v>3197</v>
      </c>
      <c r="U15" s="195">
        <v>0.8</v>
      </c>
      <c r="X15" s="62"/>
    </row>
    <row r="16" spans="1:24" s="5" customFormat="1" ht="12" x14ac:dyDescent="0.25">
      <c r="A16" s="136" t="s">
        <v>11</v>
      </c>
      <c r="B16" s="133">
        <v>402053</v>
      </c>
      <c r="C16" s="128">
        <v>100</v>
      </c>
      <c r="D16" s="133">
        <f>3544+50</f>
        <v>3594</v>
      </c>
      <c r="E16" s="128">
        <v>100</v>
      </c>
      <c r="F16" s="133">
        <v>629</v>
      </c>
      <c r="G16" s="128">
        <v>100</v>
      </c>
      <c r="H16" s="133">
        <v>7173</v>
      </c>
      <c r="I16" s="128">
        <v>100</v>
      </c>
      <c r="J16" s="133">
        <v>3185</v>
      </c>
      <c r="K16" s="128">
        <v>100</v>
      </c>
      <c r="L16" s="133">
        <v>723</v>
      </c>
      <c r="M16" s="128">
        <v>100</v>
      </c>
      <c r="N16" s="133">
        <v>885</v>
      </c>
      <c r="O16" s="128">
        <v>100</v>
      </c>
      <c r="P16" s="133">
        <v>1122</v>
      </c>
      <c r="Q16" s="128">
        <v>100</v>
      </c>
      <c r="R16" s="133">
        <v>2617</v>
      </c>
      <c r="S16" s="128">
        <v>100</v>
      </c>
      <c r="T16" s="193">
        <v>421966</v>
      </c>
      <c r="U16" s="139">
        <v>100</v>
      </c>
    </row>
    <row r="17" spans="1:21" ht="45" customHeight="1" x14ac:dyDescent="0.2">
      <c r="A17" s="206" t="s">
        <v>206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6"/>
    </row>
    <row r="18" spans="1:21" x14ac:dyDescent="0.2">
      <c r="C18" s="187"/>
      <c r="E18" s="190"/>
      <c r="G18" s="190"/>
      <c r="I18" s="190"/>
      <c r="M18" s="190"/>
      <c r="O18" s="190"/>
      <c r="Q18" s="190"/>
      <c r="S18" s="190"/>
    </row>
    <row r="19" spans="1:21" ht="9.75" customHeight="1" x14ac:dyDescent="0.2">
      <c r="B19" s="187"/>
      <c r="C19" s="187"/>
      <c r="E19" s="202"/>
      <c r="G19" s="190"/>
      <c r="I19" s="190"/>
      <c r="M19" s="190"/>
      <c r="O19" s="190"/>
      <c r="Q19" s="190"/>
      <c r="S19" s="190"/>
    </row>
    <row r="20" spans="1:21" x14ac:dyDescent="0.2">
      <c r="B20" s="203"/>
    </row>
    <row r="21" spans="1:21" ht="12" x14ac:dyDescent="0.25">
      <c r="C21" s="202"/>
      <c r="T21" s="184"/>
    </row>
    <row r="22" spans="1:21" x14ac:dyDescent="0.2">
      <c r="C22" s="202"/>
    </row>
    <row r="23" spans="1:21" ht="12" x14ac:dyDescent="0.2">
      <c r="C23" s="202"/>
      <c r="T23" s="185"/>
    </row>
    <row r="24" spans="1:21" x14ac:dyDescent="0.2">
      <c r="C24" s="202"/>
    </row>
    <row r="25" spans="1:21" x14ac:dyDescent="0.2">
      <c r="C25" s="202"/>
    </row>
    <row r="26" spans="1:21" x14ac:dyDescent="0.2">
      <c r="C26" s="202"/>
    </row>
    <row r="27" spans="1:21" x14ac:dyDescent="0.2">
      <c r="C27" s="202"/>
    </row>
    <row r="28" spans="1:21" x14ac:dyDescent="0.2">
      <c r="C28" s="202"/>
    </row>
    <row r="29" spans="1:21" x14ac:dyDescent="0.2">
      <c r="C29" s="202"/>
    </row>
  </sheetData>
  <customSheetViews>
    <customSheetView guid="{D6B8137D-6A3F-42A3-AE78-F688B7D1B157}">
      <selection activeCell="D11" sqref="A1:S11"/>
      <pageMargins left="0.7" right="0.7" top="0.75" bottom="0.75" header="0.3" footer="0.3"/>
      <pageSetup paperSize="9" scale="69" orientation="landscape" r:id="rId1"/>
    </customSheetView>
  </customSheetViews>
  <mergeCells count="13">
    <mergeCell ref="A17:U17"/>
    <mergeCell ref="A5:A6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B5:S5"/>
  </mergeCells>
  <pageMargins left="0.70866141732283472" right="0.70866141732283472" top="0.74803149606299213" bottom="0.74803149606299213" header="0.31496062992125984" footer="0.31496062992125984"/>
  <pageSetup paperSize="9" scale="69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26"/>
  <sheetViews>
    <sheetView workbookViewId="0">
      <selection activeCell="C1" sqref="C1"/>
    </sheetView>
  </sheetViews>
  <sheetFormatPr defaultColWidth="9.109375" defaultRowHeight="11.4" x14ac:dyDescent="0.2"/>
  <cols>
    <col min="1" max="1" width="25.109375" style="4" bestFit="1" customWidth="1"/>
    <col min="2" max="2" width="11" style="4" customWidth="1"/>
    <col min="3" max="3" width="11.44140625" style="4" customWidth="1"/>
    <col min="4" max="4" width="9.33203125" style="4" bestFit="1" customWidth="1"/>
    <col min="5" max="5" width="11.44140625" style="4" bestFit="1" customWidth="1"/>
    <col min="6" max="7" width="7.5546875" style="4" customWidth="1"/>
    <col min="8" max="8" width="9.109375" style="4"/>
    <col min="9" max="39" width="9.109375" style="20"/>
    <col min="40" max="16384" width="9.109375" style="4"/>
  </cols>
  <sheetData>
    <row r="1" spans="1:39" ht="13.2" x14ac:dyDescent="0.25">
      <c r="A1" s="6" t="s">
        <v>208</v>
      </c>
    </row>
    <row r="3" spans="1:39" ht="12" x14ac:dyDescent="0.25">
      <c r="A3" s="98" t="s">
        <v>186</v>
      </c>
      <c r="B3" s="53"/>
      <c r="C3" s="53"/>
      <c r="D3" s="53"/>
      <c r="E3" s="53"/>
      <c r="F3" s="53"/>
      <c r="G3" s="53"/>
    </row>
    <row r="4" spans="1:39" x14ac:dyDescent="0.2">
      <c r="A4" s="61"/>
      <c r="B4" s="107"/>
      <c r="C4" s="61"/>
      <c r="D4" s="61"/>
      <c r="E4" s="61"/>
      <c r="F4" s="61"/>
      <c r="G4" s="61"/>
    </row>
    <row r="5" spans="1:39" s="65" customFormat="1" ht="11.25" customHeight="1" x14ac:dyDescent="0.25">
      <c r="A5" s="108"/>
      <c r="B5" s="212" t="s">
        <v>22</v>
      </c>
      <c r="C5" s="214"/>
      <c r="D5" s="214"/>
      <c r="E5" s="213"/>
      <c r="F5" s="109"/>
      <c r="G5" s="110"/>
      <c r="H5" s="23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</row>
    <row r="6" spans="1:39" ht="24.75" customHeight="1" x14ac:dyDescent="0.25">
      <c r="A6" s="111" t="s">
        <v>1</v>
      </c>
      <c r="B6" s="212" t="s">
        <v>23</v>
      </c>
      <c r="C6" s="213"/>
      <c r="D6" s="214" t="s">
        <v>24</v>
      </c>
      <c r="E6" s="213"/>
      <c r="F6" s="212" t="s">
        <v>11</v>
      </c>
      <c r="G6" s="213"/>
    </row>
    <row r="7" spans="1:39" ht="12" x14ac:dyDescent="0.25">
      <c r="A7" s="112"/>
      <c r="B7" s="113" t="s">
        <v>12</v>
      </c>
      <c r="C7" s="40" t="s">
        <v>13</v>
      </c>
      <c r="D7" s="114" t="s">
        <v>12</v>
      </c>
      <c r="E7" s="40" t="s">
        <v>13</v>
      </c>
      <c r="F7" s="113" t="s">
        <v>12</v>
      </c>
      <c r="G7" s="40" t="s">
        <v>13</v>
      </c>
    </row>
    <row r="8" spans="1:39" ht="12" x14ac:dyDescent="0.25">
      <c r="A8" s="112" t="s">
        <v>14</v>
      </c>
      <c r="B8" s="115">
        <v>105805</v>
      </c>
      <c r="C8" s="117">
        <v>20.7</v>
      </c>
      <c r="D8" s="191">
        <v>405825</v>
      </c>
      <c r="E8" s="117">
        <v>79.3</v>
      </c>
      <c r="F8" s="115">
        <v>511630</v>
      </c>
      <c r="G8" s="116">
        <v>100</v>
      </c>
    </row>
    <row r="9" spans="1:39" ht="12" x14ac:dyDescent="0.25">
      <c r="A9" s="112" t="s">
        <v>25</v>
      </c>
      <c r="B9" s="115">
        <v>1165</v>
      </c>
      <c r="C9" s="117">
        <v>36</v>
      </c>
      <c r="D9" s="191">
        <v>2068</v>
      </c>
      <c r="E9" s="117">
        <v>64</v>
      </c>
      <c r="F9" s="115">
        <v>3233</v>
      </c>
      <c r="G9" s="116">
        <v>100</v>
      </c>
    </row>
    <row r="10" spans="1:39" ht="13.5" customHeight="1" x14ac:dyDescent="0.25">
      <c r="A10" s="112" t="s">
        <v>26</v>
      </c>
      <c r="B10" s="115">
        <v>1169</v>
      </c>
      <c r="C10" s="117">
        <v>30.5</v>
      </c>
      <c r="D10" s="191">
        <v>2670</v>
      </c>
      <c r="E10" s="117">
        <v>69.5</v>
      </c>
      <c r="F10" s="115">
        <v>3839</v>
      </c>
      <c r="G10" s="116">
        <v>100</v>
      </c>
    </row>
    <row r="11" spans="1:39" ht="12" x14ac:dyDescent="0.25">
      <c r="A11" s="112" t="s">
        <v>16</v>
      </c>
      <c r="B11" s="115">
        <v>1943</v>
      </c>
      <c r="C11" s="117">
        <v>29.2</v>
      </c>
      <c r="D11" s="191">
        <v>4715</v>
      </c>
      <c r="E11" s="117">
        <v>70.8</v>
      </c>
      <c r="F11" s="115">
        <v>6658</v>
      </c>
      <c r="G11" s="116">
        <v>100</v>
      </c>
    </row>
    <row r="12" spans="1:39" ht="12" x14ac:dyDescent="0.25">
      <c r="A12" s="112" t="s">
        <v>17</v>
      </c>
      <c r="B12" s="115">
        <v>1212</v>
      </c>
      <c r="C12" s="117">
        <v>35</v>
      </c>
      <c r="D12" s="191">
        <v>2250</v>
      </c>
      <c r="E12" s="117">
        <v>65</v>
      </c>
      <c r="F12" s="115">
        <v>3462</v>
      </c>
      <c r="G12" s="116">
        <v>100</v>
      </c>
    </row>
    <row r="13" spans="1:39" ht="12" x14ac:dyDescent="0.25">
      <c r="A13" s="112" t="s">
        <v>18</v>
      </c>
      <c r="B13" s="115">
        <v>333</v>
      </c>
      <c r="C13" s="117">
        <v>34.799999999999997</v>
      </c>
      <c r="D13" s="191">
        <v>623</v>
      </c>
      <c r="E13" s="117">
        <v>65.2</v>
      </c>
      <c r="F13" s="115">
        <v>956</v>
      </c>
      <c r="G13" s="116">
        <v>100</v>
      </c>
    </row>
    <row r="14" spans="1:39" ht="12" x14ac:dyDescent="0.25">
      <c r="A14" s="112" t="s">
        <v>19</v>
      </c>
      <c r="B14" s="115">
        <v>370</v>
      </c>
      <c r="C14" s="117">
        <v>37.4</v>
      </c>
      <c r="D14" s="191">
        <v>618</v>
      </c>
      <c r="E14" s="117">
        <v>62.6</v>
      </c>
      <c r="F14" s="115">
        <v>988</v>
      </c>
      <c r="G14" s="116">
        <v>100</v>
      </c>
    </row>
    <row r="15" spans="1:39" ht="12" x14ac:dyDescent="0.25">
      <c r="A15" s="112" t="s">
        <v>10</v>
      </c>
      <c r="B15" s="115">
        <v>2364</v>
      </c>
      <c r="C15" s="117">
        <v>42.5</v>
      </c>
      <c r="D15" s="192">
        <v>3197</v>
      </c>
      <c r="E15" s="117">
        <v>57.5</v>
      </c>
      <c r="F15" s="115">
        <v>5561</v>
      </c>
      <c r="G15" s="116">
        <v>100</v>
      </c>
    </row>
    <row r="16" spans="1:39" s="5" customFormat="1" ht="12" x14ac:dyDescent="0.25">
      <c r="A16" s="111" t="s">
        <v>11</v>
      </c>
      <c r="B16" s="113">
        <v>114361</v>
      </c>
      <c r="C16" s="196">
        <v>21.3</v>
      </c>
      <c r="D16" s="114">
        <f>SUM(D8:D15)</f>
        <v>421966</v>
      </c>
      <c r="E16" s="196">
        <v>78.7</v>
      </c>
      <c r="F16" s="113">
        <v>536327</v>
      </c>
      <c r="G16" s="40">
        <v>100</v>
      </c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</row>
    <row r="17" spans="1:7" ht="12" x14ac:dyDescent="0.25">
      <c r="A17" s="215" t="s">
        <v>207</v>
      </c>
      <c r="B17" s="216"/>
      <c r="C17" s="216"/>
      <c r="D17" s="216"/>
      <c r="E17" s="216"/>
      <c r="F17" s="216"/>
      <c r="G17" s="216"/>
    </row>
    <row r="18" spans="1:7" x14ac:dyDescent="0.2">
      <c r="E18" s="179"/>
    </row>
    <row r="19" spans="1:7" x14ac:dyDescent="0.2">
      <c r="E19" s="179"/>
    </row>
    <row r="20" spans="1:7" x14ac:dyDescent="0.2">
      <c r="E20" s="179"/>
    </row>
    <row r="21" spans="1:7" x14ac:dyDescent="0.2">
      <c r="E21" s="179"/>
    </row>
    <row r="22" spans="1:7" x14ac:dyDescent="0.2">
      <c r="E22" s="179"/>
    </row>
    <row r="23" spans="1:7" x14ac:dyDescent="0.2">
      <c r="E23" s="179"/>
    </row>
    <row r="24" spans="1:7" x14ac:dyDescent="0.2">
      <c r="E24" s="179"/>
    </row>
    <row r="25" spans="1:7" x14ac:dyDescent="0.2">
      <c r="E25" s="179"/>
    </row>
    <row r="26" spans="1:7" x14ac:dyDescent="0.2">
      <c r="E26" s="179"/>
    </row>
  </sheetData>
  <customSheetViews>
    <customSheetView guid="{D6B8137D-6A3F-42A3-AE78-F688B7D1B157}">
      <selection activeCell="D11" sqref="A1:S11"/>
      <pageMargins left="0.70866141732283472" right="0.70866141732283472" top="0.74803149606299213" bottom="0.74803149606299213" header="0.31496062992125984" footer="0.31496062992125984"/>
      <pageSetup paperSize="9" orientation="portrait" r:id="rId1"/>
    </customSheetView>
  </customSheetViews>
  <mergeCells count="5">
    <mergeCell ref="B6:C6"/>
    <mergeCell ref="D6:E6"/>
    <mergeCell ref="F6:G6"/>
    <mergeCell ref="B5:E5"/>
    <mergeCell ref="A17:G17"/>
  </mergeCell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U17"/>
  <sheetViews>
    <sheetView workbookViewId="0">
      <selection activeCell="C1" sqref="C1"/>
    </sheetView>
  </sheetViews>
  <sheetFormatPr defaultColWidth="9.109375" defaultRowHeight="11.4" x14ac:dyDescent="0.2"/>
  <cols>
    <col min="1" max="1" width="29.33203125" style="4" customWidth="1"/>
    <col min="2" max="2" width="9.5546875" style="4" customWidth="1"/>
    <col min="3" max="3" width="8.6640625" style="4" customWidth="1"/>
    <col min="4" max="21" width="7.44140625" style="4" customWidth="1"/>
    <col min="22" max="16384" width="9.109375" style="4"/>
  </cols>
  <sheetData>
    <row r="1" spans="1:21" ht="13.2" x14ac:dyDescent="0.25">
      <c r="A1" s="6" t="s">
        <v>208</v>
      </c>
    </row>
    <row r="3" spans="1:21" ht="12" x14ac:dyDescent="0.25">
      <c r="A3" s="98" t="s">
        <v>187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</row>
    <row r="4" spans="1:21" ht="12" x14ac:dyDescent="0.25">
      <c r="A4" s="220" t="s">
        <v>120</v>
      </c>
      <c r="B4" s="219" t="s">
        <v>119</v>
      </c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</row>
    <row r="5" spans="1:21" ht="12" x14ac:dyDescent="0.25">
      <c r="A5" s="221"/>
      <c r="B5" s="212" t="s">
        <v>2</v>
      </c>
      <c r="C5" s="214"/>
      <c r="D5" s="212" t="s">
        <v>3</v>
      </c>
      <c r="E5" s="214"/>
      <c r="F5" s="212" t="s">
        <v>4</v>
      </c>
      <c r="G5" s="214"/>
      <c r="H5" s="212" t="s">
        <v>5</v>
      </c>
      <c r="I5" s="214"/>
      <c r="J5" s="212" t="s">
        <v>6</v>
      </c>
      <c r="K5" s="214"/>
      <c r="L5" s="212" t="s">
        <v>7</v>
      </c>
      <c r="M5" s="214"/>
      <c r="N5" s="212" t="s">
        <v>8</v>
      </c>
      <c r="O5" s="214"/>
      <c r="P5" s="212" t="s">
        <v>9</v>
      </c>
      <c r="Q5" s="214"/>
      <c r="R5" s="212" t="s">
        <v>10</v>
      </c>
      <c r="S5" s="214"/>
      <c r="T5" s="212" t="s">
        <v>11</v>
      </c>
      <c r="U5" s="213"/>
    </row>
    <row r="6" spans="1:21" ht="12" x14ac:dyDescent="0.25">
      <c r="A6" s="54"/>
      <c r="B6" s="144" t="s">
        <v>12</v>
      </c>
      <c r="C6" s="60" t="s">
        <v>13</v>
      </c>
      <c r="D6" s="144" t="s">
        <v>12</v>
      </c>
      <c r="E6" s="60" t="s">
        <v>13</v>
      </c>
      <c r="F6" s="144" t="s">
        <v>12</v>
      </c>
      <c r="G6" s="60" t="s">
        <v>13</v>
      </c>
      <c r="H6" s="144" t="s">
        <v>12</v>
      </c>
      <c r="I6" s="60" t="s">
        <v>13</v>
      </c>
      <c r="J6" s="144" t="s">
        <v>12</v>
      </c>
      <c r="K6" s="60" t="s">
        <v>13</v>
      </c>
      <c r="L6" s="144" t="s">
        <v>12</v>
      </c>
      <c r="M6" s="60" t="s">
        <v>13</v>
      </c>
      <c r="N6" s="144" t="s">
        <v>12</v>
      </c>
      <c r="O6" s="60" t="s">
        <v>13</v>
      </c>
      <c r="P6" s="144" t="s">
        <v>12</v>
      </c>
      <c r="Q6" s="60" t="s">
        <v>13</v>
      </c>
      <c r="R6" s="144" t="s">
        <v>12</v>
      </c>
      <c r="S6" s="60" t="s">
        <v>13</v>
      </c>
      <c r="T6" s="144" t="s">
        <v>12</v>
      </c>
      <c r="U6" s="137" t="s">
        <v>13</v>
      </c>
    </row>
    <row r="7" spans="1:21" ht="14.25" customHeight="1" x14ac:dyDescent="0.2">
      <c r="A7" s="54" t="s">
        <v>102</v>
      </c>
      <c r="B7" s="115">
        <v>333935</v>
      </c>
      <c r="C7" s="142">
        <v>97.8</v>
      </c>
      <c r="D7" s="115">
        <v>198</v>
      </c>
      <c r="E7" s="142">
        <v>7.5</v>
      </c>
      <c r="F7" s="115">
        <v>89</v>
      </c>
      <c r="G7" s="142">
        <v>24.5</v>
      </c>
      <c r="H7" s="115">
        <v>170</v>
      </c>
      <c r="I7" s="142">
        <v>5.4</v>
      </c>
      <c r="J7" s="115">
        <v>41</v>
      </c>
      <c r="K7" s="142">
        <v>2.9</v>
      </c>
      <c r="L7" s="115">
        <v>15</v>
      </c>
      <c r="M7" s="142">
        <v>5.2</v>
      </c>
      <c r="N7" s="115">
        <v>76</v>
      </c>
      <c r="O7" s="142">
        <v>23.3</v>
      </c>
      <c r="P7" s="115">
        <v>170</v>
      </c>
      <c r="Q7" s="142">
        <v>29.1</v>
      </c>
      <c r="R7" s="115">
        <v>654</v>
      </c>
      <c r="S7" s="142">
        <v>49.8</v>
      </c>
      <c r="T7" s="115">
        <v>335348</v>
      </c>
      <c r="U7" s="198">
        <v>95.4</v>
      </c>
    </row>
    <row r="8" spans="1:21" ht="14.25" customHeight="1" x14ac:dyDescent="0.2">
      <c r="A8" s="54" t="s">
        <v>105</v>
      </c>
      <c r="B8" s="115">
        <v>359</v>
      </c>
      <c r="C8" s="142">
        <v>0.1</v>
      </c>
      <c r="D8" s="115">
        <v>2210</v>
      </c>
      <c r="E8" s="142">
        <v>83.4</v>
      </c>
      <c r="F8" s="115">
        <v>23</v>
      </c>
      <c r="G8" s="142">
        <v>6.3</v>
      </c>
      <c r="H8" s="115">
        <v>33</v>
      </c>
      <c r="I8" s="142">
        <v>1</v>
      </c>
      <c r="J8" s="115" t="s">
        <v>183</v>
      </c>
      <c r="K8" s="62" t="s">
        <v>183</v>
      </c>
      <c r="L8" s="115" t="s">
        <v>183</v>
      </c>
      <c r="M8" s="62" t="s">
        <v>183</v>
      </c>
      <c r="N8" s="115">
        <v>10</v>
      </c>
      <c r="O8" s="142">
        <v>3.1</v>
      </c>
      <c r="P8" s="115">
        <v>281</v>
      </c>
      <c r="Q8" s="142">
        <v>48</v>
      </c>
      <c r="R8" s="115">
        <v>156</v>
      </c>
      <c r="S8" s="142">
        <v>11.9</v>
      </c>
      <c r="T8" s="115">
        <v>3092</v>
      </c>
      <c r="U8" s="198">
        <v>0.9</v>
      </c>
    </row>
    <row r="9" spans="1:21" ht="14.25" customHeight="1" x14ac:dyDescent="0.2">
      <c r="A9" s="54" t="s">
        <v>121</v>
      </c>
      <c r="B9" s="115">
        <v>19</v>
      </c>
      <c r="C9" s="142">
        <v>0</v>
      </c>
      <c r="D9" s="115" t="s">
        <v>183</v>
      </c>
      <c r="E9" s="62" t="s">
        <v>183</v>
      </c>
      <c r="F9" s="115">
        <v>175</v>
      </c>
      <c r="G9" s="142">
        <v>48.1</v>
      </c>
      <c r="H9" s="115" t="s">
        <v>183</v>
      </c>
      <c r="I9" s="62" t="s">
        <v>183</v>
      </c>
      <c r="J9" s="115" t="s">
        <v>183</v>
      </c>
      <c r="K9" s="62" t="s">
        <v>183</v>
      </c>
      <c r="L9" s="115" t="s">
        <v>183</v>
      </c>
      <c r="M9" s="62" t="s">
        <v>183</v>
      </c>
      <c r="N9" s="115" t="s">
        <v>183</v>
      </c>
      <c r="O9" s="62" t="s">
        <v>183</v>
      </c>
      <c r="P9" s="115">
        <v>14</v>
      </c>
      <c r="Q9" s="142">
        <v>2.4</v>
      </c>
      <c r="R9" s="115">
        <v>18</v>
      </c>
      <c r="S9" s="142">
        <v>1.4</v>
      </c>
      <c r="T9" s="115">
        <v>276</v>
      </c>
      <c r="U9" s="198">
        <v>0.1</v>
      </c>
    </row>
    <row r="10" spans="1:21" ht="14.25" customHeight="1" x14ac:dyDescent="0.2">
      <c r="A10" s="54" t="s">
        <v>5</v>
      </c>
      <c r="B10" s="115">
        <v>94</v>
      </c>
      <c r="C10" s="142">
        <v>0</v>
      </c>
      <c r="D10" s="115" t="s">
        <v>183</v>
      </c>
      <c r="E10" s="62" t="s">
        <v>183</v>
      </c>
      <c r="F10" s="115" t="s">
        <v>183</v>
      </c>
      <c r="G10" s="62" t="s">
        <v>183</v>
      </c>
      <c r="H10" s="115">
        <v>2081</v>
      </c>
      <c r="I10" s="142">
        <v>65.5</v>
      </c>
      <c r="J10" s="115">
        <v>232</v>
      </c>
      <c r="K10" s="142">
        <v>16.3</v>
      </c>
      <c r="L10" s="115" t="s">
        <v>183</v>
      </c>
      <c r="M10" s="62" t="s">
        <v>183</v>
      </c>
      <c r="N10" s="115" t="s">
        <v>183</v>
      </c>
      <c r="O10" s="62" t="s">
        <v>183</v>
      </c>
      <c r="P10" s="115">
        <v>26</v>
      </c>
      <c r="Q10" s="142">
        <v>4.4000000000000004</v>
      </c>
      <c r="R10" s="115">
        <v>66</v>
      </c>
      <c r="S10" s="142">
        <v>5</v>
      </c>
      <c r="T10" s="115">
        <v>2539</v>
      </c>
      <c r="U10" s="198">
        <v>0.7</v>
      </c>
    </row>
    <row r="11" spans="1:21" ht="14.25" customHeight="1" x14ac:dyDescent="0.2">
      <c r="A11" s="54" t="s">
        <v>122</v>
      </c>
      <c r="B11" s="115">
        <v>35</v>
      </c>
      <c r="C11" s="142">
        <v>0</v>
      </c>
      <c r="D11" s="115" t="s">
        <v>183</v>
      </c>
      <c r="E11" s="62" t="s">
        <v>183</v>
      </c>
      <c r="F11" s="115" t="s">
        <v>183</v>
      </c>
      <c r="G11" s="62" t="s">
        <v>183</v>
      </c>
      <c r="H11" s="115">
        <v>47</v>
      </c>
      <c r="I11" s="142">
        <v>1.5</v>
      </c>
      <c r="J11" s="115">
        <v>858</v>
      </c>
      <c r="K11" s="142">
        <v>60.3</v>
      </c>
      <c r="L11" s="115">
        <v>174</v>
      </c>
      <c r="M11" s="142">
        <v>60.6</v>
      </c>
      <c r="N11" s="115" t="s">
        <v>183</v>
      </c>
      <c r="O11" s="62" t="s">
        <v>183</v>
      </c>
      <c r="P11" s="115">
        <v>22</v>
      </c>
      <c r="Q11" s="142">
        <v>3.8</v>
      </c>
      <c r="R11" s="115">
        <v>26</v>
      </c>
      <c r="S11" s="142">
        <v>2</v>
      </c>
      <c r="T11" s="204">
        <v>1172</v>
      </c>
      <c r="U11" s="198">
        <v>0.3</v>
      </c>
    </row>
    <row r="12" spans="1:21" ht="14.25" customHeight="1" x14ac:dyDescent="0.2">
      <c r="A12" s="54" t="s">
        <v>123</v>
      </c>
      <c r="B12" s="115" t="s">
        <v>183</v>
      </c>
      <c r="C12" s="62" t="s">
        <v>183</v>
      </c>
      <c r="D12" s="115" t="s">
        <v>183</v>
      </c>
      <c r="E12" s="62" t="s">
        <v>183</v>
      </c>
      <c r="F12" s="115" t="s">
        <v>183</v>
      </c>
      <c r="G12" s="62" t="s">
        <v>183</v>
      </c>
      <c r="H12" s="115">
        <v>400</v>
      </c>
      <c r="I12" s="142">
        <v>12.6</v>
      </c>
      <c r="J12" s="115">
        <v>25</v>
      </c>
      <c r="K12" s="142">
        <v>1.8</v>
      </c>
      <c r="L12" s="115" t="s">
        <v>183</v>
      </c>
      <c r="M12" s="62" t="s">
        <v>183</v>
      </c>
      <c r="N12" s="115" t="s">
        <v>183</v>
      </c>
      <c r="O12" s="62" t="s">
        <v>183</v>
      </c>
      <c r="P12" s="115" t="s">
        <v>183</v>
      </c>
      <c r="Q12" s="62" t="s">
        <v>183</v>
      </c>
      <c r="R12" s="115">
        <v>23</v>
      </c>
      <c r="S12" s="142">
        <v>1.8</v>
      </c>
      <c r="T12" s="115">
        <v>508</v>
      </c>
      <c r="U12" s="198">
        <v>0.1</v>
      </c>
    </row>
    <row r="13" spans="1:21" ht="14.25" customHeight="1" x14ac:dyDescent="0.2">
      <c r="A13" s="54" t="s">
        <v>113</v>
      </c>
      <c r="B13" s="115">
        <v>616</v>
      </c>
      <c r="C13" s="142">
        <v>0.2</v>
      </c>
      <c r="D13" s="115" t="s">
        <v>183</v>
      </c>
      <c r="E13" s="62" t="s">
        <v>183</v>
      </c>
      <c r="F13" s="115" t="s">
        <v>183</v>
      </c>
      <c r="G13" s="62" t="s">
        <v>183</v>
      </c>
      <c r="H13" s="115" t="s">
        <v>183</v>
      </c>
      <c r="I13" s="62" t="s">
        <v>183</v>
      </c>
      <c r="J13" s="115" t="s">
        <v>183</v>
      </c>
      <c r="K13" s="62" t="s">
        <v>183</v>
      </c>
      <c r="L13" s="115" t="s">
        <v>183</v>
      </c>
      <c r="M13" s="62" t="s">
        <v>183</v>
      </c>
      <c r="N13" s="115" t="s">
        <v>183</v>
      </c>
      <c r="O13" s="62" t="s">
        <v>183</v>
      </c>
      <c r="P13" s="115" t="s">
        <v>183</v>
      </c>
      <c r="Q13" s="62" t="s">
        <v>183</v>
      </c>
      <c r="R13" s="115">
        <v>178</v>
      </c>
      <c r="S13" s="142">
        <v>13.6</v>
      </c>
      <c r="T13" s="115">
        <v>864</v>
      </c>
      <c r="U13" s="198">
        <v>0.2</v>
      </c>
    </row>
    <row r="14" spans="1:21" ht="14.25" customHeight="1" x14ac:dyDescent="0.2">
      <c r="A14" s="54" t="s">
        <v>124</v>
      </c>
      <c r="B14" s="115">
        <v>92</v>
      </c>
      <c r="C14" s="142">
        <v>0</v>
      </c>
      <c r="D14" s="115" t="s">
        <v>183</v>
      </c>
      <c r="E14" s="62" t="s">
        <v>183</v>
      </c>
      <c r="F14" s="115" t="s">
        <v>183</v>
      </c>
      <c r="G14" s="62" t="s">
        <v>183</v>
      </c>
      <c r="H14" s="115">
        <v>33</v>
      </c>
      <c r="I14" s="142">
        <v>1</v>
      </c>
      <c r="J14" s="115" t="s">
        <v>183</v>
      </c>
      <c r="K14" s="62" t="s">
        <v>183</v>
      </c>
      <c r="L14" s="115" t="s">
        <v>183</v>
      </c>
      <c r="M14" s="62" t="s">
        <v>183</v>
      </c>
      <c r="N14" s="115">
        <v>157</v>
      </c>
      <c r="O14" s="142">
        <v>48.2</v>
      </c>
      <c r="P14" s="115">
        <v>26</v>
      </c>
      <c r="Q14" s="142">
        <v>4.4000000000000004</v>
      </c>
      <c r="R14" s="115">
        <v>94</v>
      </c>
      <c r="S14" s="142">
        <v>7.2</v>
      </c>
      <c r="T14" s="115">
        <v>442</v>
      </c>
      <c r="U14" s="198">
        <v>0.1</v>
      </c>
    </row>
    <row r="15" spans="1:21" ht="14.25" customHeight="1" x14ac:dyDescent="0.2">
      <c r="A15" s="56" t="s">
        <v>125</v>
      </c>
      <c r="B15" s="115">
        <v>6190</v>
      </c>
      <c r="C15" s="197">
        <v>1.8</v>
      </c>
      <c r="D15" s="115">
        <v>183</v>
      </c>
      <c r="E15" s="197">
        <v>6.9</v>
      </c>
      <c r="F15" s="115">
        <v>27</v>
      </c>
      <c r="G15" s="197">
        <v>7.4</v>
      </c>
      <c r="H15" s="115">
        <v>392</v>
      </c>
      <c r="I15" s="142">
        <v>12.3</v>
      </c>
      <c r="J15" s="115">
        <v>226</v>
      </c>
      <c r="K15" s="142">
        <v>15.9</v>
      </c>
      <c r="L15" s="115">
        <v>38</v>
      </c>
      <c r="M15" s="142">
        <v>13.2</v>
      </c>
      <c r="N15" s="145">
        <v>33</v>
      </c>
      <c r="O15" s="142">
        <v>10.1</v>
      </c>
      <c r="P15" s="115">
        <v>26</v>
      </c>
      <c r="Q15" s="142">
        <v>4.4000000000000004</v>
      </c>
      <c r="R15" s="115">
        <v>97</v>
      </c>
      <c r="S15" s="142">
        <v>7.4</v>
      </c>
      <c r="T15" s="115">
        <v>7212</v>
      </c>
      <c r="U15" s="198">
        <v>2.1</v>
      </c>
    </row>
    <row r="16" spans="1:21" s="5" customFormat="1" ht="12" x14ac:dyDescent="0.25">
      <c r="A16" s="143" t="s">
        <v>11</v>
      </c>
      <c r="B16" s="120">
        <v>341350</v>
      </c>
      <c r="C16" s="122">
        <v>100</v>
      </c>
      <c r="D16" s="120">
        <v>2651</v>
      </c>
      <c r="E16" s="122">
        <v>100</v>
      </c>
      <c r="F16" s="120">
        <v>364</v>
      </c>
      <c r="G16" s="122">
        <v>100</v>
      </c>
      <c r="H16" s="120">
        <v>3176</v>
      </c>
      <c r="I16" s="122">
        <v>100</v>
      </c>
      <c r="J16" s="120">
        <v>1422</v>
      </c>
      <c r="K16" s="122">
        <v>100</v>
      </c>
      <c r="L16" s="120">
        <v>287</v>
      </c>
      <c r="M16" s="122">
        <v>100</v>
      </c>
      <c r="N16" s="120">
        <v>326</v>
      </c>
      <c r="O16" s="122">
        <v>100</v>
      </c>
      <c r="P16" s="120">
        <v>585</v>
      </c>
      <c r="Q16" s="122">
        <v>100</v>
      </c>
      <c r="R16" s="120">
        <v>1312</v>
      </c>
      <c r="S16" s="122">
        <v>100</v>
      </c>
      <c r="T16" s="120">
        <v>351458</v>
      </c>
      <c r="U16" s="121">
        <v>100</v>
      </c>
    </row>
    <row r="17" spans="1:21" ht="41.25" customHeight="1" x14ac:dyDescent="0.2">
      <c r="A17" s="217" t="s">
        <v>205</v>
      </c>
      <c r="B17" s="218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</row>
  </sheetData>
  <customSheetViews>
    <customSheetView guid="{D6B8137D-6A3F-42A3-AE78-F688B7D1B157}" fitToPage="1">
      <selection activeCell="D11" sqref="A1:S11"/>
      <pageMargins left="0.70866141732283472" right="0.70866141732283472" top="0.74803149606299213" bottom="0.74803149606299213" header="0.31496062992125984" footer="0.31496062992125984"/>
      <pageSetup paperSize="9" scale="76" orientation="landscape" r:id="rId1"/>
    </customSheetView>
  </customSheetViews>
  <mergeCells count="13">
    <mergeCell ref="A17:U17"/>
    <mergeCell ref="B4:U4"/>
    <mergeCell ref="A4:A5"/>
    <mergeCell ref="B5:C5"/>
    <mergeCell ref="D5:E5"/>
    <mergeCell ref="F5:G5"/>
    <mergeCell ref="H5:I5"/>
    <mergeCell ref="J5:K5"/>
    <mergeCell ref="L5:M5"/>
    <mergeCell ref="N5:O5"/>
    <mergeCell ref="P5:Q5"/>
    <mergeCell ref="R5:S5"/>
    <mergeCell ref="T5:U5"/>
  </mergeCells>
  <pageMargins left="0.70866141732283472" right="0.70866141732283472" top="0.74803149606299213" bottom="0.74803149606299213" header="0.31496062992125984" footer="0.31496062992125984"/>
  <pageSetup paperSize="9" scale="72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42"/>
  <sheetViews>
    <sheetView workbookViewId="0">
      <selection activeCell="C1" sqref="C1"/>
    </sheetView>
  </sheetViews>
  <sheetFormatPr defaultColWidth="9.109375" defaultRowHeight="11.4" x14ac:dyDescent="0.2"/>
  <cols>
    <col min="1" max="1" width="36.5546875" style="4" bestFit="1" customWidth="1"/>
    <col min="2" max="4" width="12.44140625" style="19" customWidth="1"/>
    <col min="5" max="16384" width="9.109375" style="4"/>
  </cols>
  <sheetData>
    <row r="1" spans="1:4" ht="13.2" x14ac:dyDescent="0.25">
      <c r="A1" s="6" t="s">
        <v>208</v>
      </c>
    </row>
    <row r="3" spans="1:4" ht="12" x14ac:dyDescent="0.25">
      <c r="A3" s="5" t="s">
        <v>188</v>
      </c>
    </row>
    <row r="4" spans="1:4" ht="12" x14ac:dyDescent="0.25">
      <c r="A4" s="5"/>
    </row>
    <row r="5" spans="1:4" s="53" customFormat="1" ht="12" x14ac:dyDescent="0.25">
      <c r="A5" s="7" t="s">
        <v>141</v>
      </c>
      <c r="B5" s="69" t="s">
        <v>127</v>
      </c>
      <c r="C5" s="69" t="s">
        <v>126</v>
      </c>
      <c r="D5" s="70" t="s">
        <v>11</v>
      </c>
    </row>
    <row r="6" spans="1:4" s="53" customFormat="1" ht="12" x14ac:dyDescent="0.25">
      <c r="A6" s="7" t="s">
        <v>2</v>
      </c>
      <c r="B6" s="69">
        <f>SUM(B7:B9)</f>
        <v>236341</v>
      </c>
      <c r="C6" s="69">
        <f>SUM(C7:C9)</f>
        <v>253092</v>
      </c>
      <c r="D6" s="69">
        <f>SUM(D7:D9)</f>
        <v>489433</v>
      </c>
    </row>
    <row r="7" spans="1:4" s="53" customFormat="1" x14ac:dyDescent="0.2">
      <c r="A7" s="8" t="s">
        <v>128</v>
      </c>
      <c r="B7" s="42">
        <v>226858</v>
      </c>
      <c r="C7" s="42">
        <v>242039</v>
      </c>
      <c r="D7" s="43">
        <f>B7+C7</f>
        <v>468897</v>
      </c>
    </row>
    <row r="8" spans="1:4" s="53" customFormat="1" x14ac:dyDescent="0.2">
      <c r="A8" s="8" t="s">
        <v>129</v>
      </c>
      <c r="B8" s="42">
        <v>2954</v>
      </c>
      <c r="C8" s="42">
        <v>3459</v>
      </c>
      <c r="D8" s="43">
        <f t="shared" ref="D8:D9" si="0">B8+C8</f>
        <v>6413</v>
      </c>
    </row>
    <row r="9" spans="1:4" s="53" customFormat="1" x14ac:dyDescent="0.2">
      <c r="A9" s="8" t="s">
        <v>130</v>
      </c>
      <c r="B9" s="42">
        <v>6529</v>
      </c>
      <c r="C9" s="42">
        <v>7594</v>
      </c>
      <c r="D9" s="43">
        <f t="shared" si="0"/>
        <v>14123</v>
      </c>
    </row>
    <row r="10" spans="1:4" s="53" customFormat="1" ht="12" x14ac:dyDescent="0.25">
      <c r="A10" s="7" t="s">
        <v>107</v>
      </c>
      <c r="B10" s="69">
        <f>SUM(B11:B14)</f>
        <v>3261</v>
      </c>
      <c r="C10" s="69">
        <f>SUM(C11:C14)</f>
        <v>3399</v>
      </c>
      <c r="D10" s="69">
        <f>SUM(D11:D14)</f>
        <v>6660</v>
      </c>
    </row>
    <row r="11" spans="1:4" s="53" customFormat="1" x14ac:dyDescent="0.2">
      <c r="A11" s="8" t="s">
        <v>131</v>
      </c>
      <c r="B11" s="42">
        <v>1152</v>
      </c>
      <c r="C11" s="42">
        <v>1255</v>
      </c>
      <c r="D11" s="43">
        <f t="shared" ref="D11:D14" si="1">B11+C11</f>
        <v>2407</v>
      </c>
    </row>
    <row r="12" spans="1:4" s="53" customFormat="1" x14ac:dyDescent="0.2">
      <c r="A12" s="8" t="s">
        <v>132</v>
      </c>
      <c r="B12" s="42">
        <v>388</v>
      </c>
      <c r="C12" s="42">
        <v>419</v>
      </c>
      <c r="D12" s="43">
        <f t="shared" si="1"/>
        <v>807</v>
      </c>
    </row>
    <row r="13" spans="1:4" s="53" customFormat="1" x14ac:dyDescent="0.2">
      <c r="A13" s="8" t="s">
        <v>133</v>
      </c>
      <c r="B13" s="42">
        <v>962</v>
      </c>
      <c r="C13" s="42">
        <v>951</v>
      </c>
      <c r="D13" s="43">
        <f t="shared" si="1"/>
        <v>1913</v>
      </c>
    </row>
    <row r="14" spans="1:4" s="53" customFormat="1" x14ac:dyDescent="0.2">
      <c r="A14" s="16" t="s">
        <v>134</v>
      </c>
      <c r="B14" s="44">
        <v>759</v>
      </c>
      <c r="C14" s="44">
        <v>774</v>
      </c>
      <c r="D14" s="44">
        <f t="shared" si="1"/>
        <v>1533</v>
      </c>
    </row>
    <row r="15" spans="1:4" s="53" customFormat="1" ht="12" x14ac:dyDescent="0.25">
      <c r="A15" s="66" t="s">
        <v>135</v>
      </c>
      <c r="B15" s="71">
        <f>SUM(B16:B19)</f>
        <v>13670</v>
      </c>
      <c r="C15" s="71">
        <f>SUM(C16:C19)</f>
        <v>13465</v>
      </c>
      <c r="D15" s="71">
        <f>SUM(D16:D19)</f>
        <v>27135</v>
      </c>
    </row>
    <row r="16" spans="1:4" s="53" customFormat="1" x14ac:dyDescent="0.2">
      <c r="A16" s="8" t="s">
        <v>5</v>
      </c>
      <c r="B16" s="42">
        <v>6217</v>
      </c>
      <c r="C16" s="42">
        <v>6458</v>
      </c>
      <c r="D16" s="43">
        <f t="shared" ref="D16:D19" si="2">B16+C16</f>
        <v>12675</v>
      </c>
    </row>
    <row r="17" spans="1:8" s="53" customFormat="1" x14ac:dyDescent="0.2">
      <c r="A17" s="8" t="s">
        <v>6</v>
      </c>
      <c r="B17" s="42">
        <v>4355</v>
      </c>
      <c r="C17" s="42">
        <v>4092</v>
      </c>
      <c r="D17" s="43">
        <f t="shared" si="2"/>
        <v>8447</v>
      </c>
    </row>
    <row r="18" spans="1:8" s="53" customFormat="1" x14ac:dyDescent="0.2">
      <c r="A18" s="8" t="s">
        <v>7</v>
      </c>
      <c r="B18" s="42">
        <v>1576</v>
      </c>
      <c r="C18" s="42">
        <v>1734</v>
      </c>
      <c r="D18" s="43">
        <f t="shared" si="2"/>
        <v>3310</v>
      </c>
    </row>
    <row r="19" spans="1:8" s="53" customFormat="1" x14ac:dyDescent="0.2">
      <c r="A19" s="16" t="s">
        <v>136</v>
      </c>
      <c r="B19" s="44">
        <v>1522</v>
      </c>
      <c r="C19" s="44">
        <v>1181</v>
      </c>
      <c r="D19" s="44">
        <f t="shared" si="2"/>
        <v>2703</v>
      </c>
    </row>
    <row r="20" spans="1:8" s="53" customFormat="1" ht="12" x14ac:dyDescent="0.25">
      <c r="A20" s="66" t="s">
        <v>137</v>
      </c>
      <c r="B20" s="71">
        <f>SUM(B21:B23)</f>
        <v>4770</v>
      </c>
      <c r="C20" s="71">
        <f>SUM(C21:C23)</f>
        <v>5291</v>
      </c>
      <c r="D20" s="71">
        <f>SUM(D21:D23)</f>
        <v>10061</v>
      </c>
    </row>
    <row r="21" spans="1:8" s="53" customFormat="1" x14ac:dyDescent="0.2">
      <c r="A21" s="8" t="s">
        <v>29</v>
      </c>
      <c r="B21" s="42">
        <v>2263</v>
      </c>
      <c r="C21" s="42">
        <v>2632</v>
      </c>
      <c r="D21" s="43">
        <f t="shared" ref="D21:D23" si="3">B21+C21</f>
        <v>4895</v>
      </c>
    </row>
    <row r="22" spans="1:8" s="53" customFormat="1" x14ac:dyDescent="0.2">
      <c r="A22" s="8" t="s">
        <v>30</v>
      </c>
      <c r="B22" s="42">
        <v>2040</v>
      </c>
      <c r="C22" s="42">
        <v>2172</v>
      </c>
      <c r="D22" s="43">
        <f t="shared" si="3"/>
        <v>4212</v>
      </c>
    </row>
    <row r="23" spans="1:8" s="53" customFormat="1" x14ac:dyDescent="0.2">
      <c r="A23" s="16" t="s">
        <v>138</v>
      </c>
      <c r="B23" s="44">
        <v>467</v>
      </c>
      <c r="C23" s="44">
        <v>487</v>
      </c>
      <c r="D23" s="44">
        <f t="shared" si="3"/>
        <v>954</v>
      </c>
    </row>
    <row r="24" spans="1:8" s="53" customFormat="1" ht="12" x14ac:dyDescent="0.25">
      <c r="A24" s="66" t="s">
        <v>139</v>
      </c>
      <c r="B24" s="71">
        <f>SUM(B25:B26)</f>
        <v>2211</v>
      </c>
      <c r="C24" s="71">
        <f>SUM(C25:C26)</f>
        <v>2498</v>
      </c>
      <c r="D24" s="71">
        <f>SUM(D25:D26)</f>
        <v>4709</v>
      </c>
    </row>
    <row r="25" spans="1:8" s="53" customFormat="1" x14ac:dyDescent="0.2">
      <c r="A25" s="8" t="s">
        <v>8</v>
      </c>
      <c r="B25" s="42">
        <v>1155</v>
      </c>
      <c r="C25" s="42">
        <v>1184</v>
      </c>
      <c r="D25" s="43">
        <f t="shared" ref="D25:D26" si="4">B25+C25</f>
        <v>2339</v>
      </c>
    </row>
    <row r="26" spans="1:8" s="53" customFormat="1" x14ac:dyDescent="0.2">
      <c r="A26" s="16" t="s">
        <v>140</v>
      </c>
      <c r="B26" s="44">
        <v>1056</v>
      </c>
      <c r="C26" s="44">
        <v>1314</v>
      </c>
      <c r="D26" s="44">
        <f t="shared" si="4"/>
        <v>2370</v>
      </c>
    </row>
    <row r="27" spans="1:8" s="53" customFormat="1" ht="12" x14ac:dyDescent="0.25">
      <c r="A27" s="45" t="s">
        <v>11</v>
      </c>
      <c r="B27" s="46">
        <f>B6+B10+B15+B20+B24</f>
        <v>260253</v>
      </c>
      <c r="C27" s="46">
        <f>C6+C10+C15+C20+C24</f>
        <v>277745</v>
      </c>
      <c r="D27" s="46">
        <f>D6+D10+D15+D20+D24</f>
        <v>537998</v>
      </c>
    </row>
    <row r="28" spans="1:8" ht="25.5" customHeight="1" x14ac:dyDescent="0.2">
      <c r="A28" s="222" t="s">
        <v>199</v>
      </c>
      <c r="B28" s="222"/>
      <c r="C28" s="222"/>
      <c r="D28" s="222"/>
    </row>
    <row r="30" spans="1:8" ht="9.75" customHeight="1" x14ac:dyDescent="0.2">
      <c r="A30" s="181"/>
      <c r="B30" s="181"/>
      <c r="C30" s="181"/>
      <c r="D30" s="181"/>
      <c r="E30" s="53"/>
      <c r="F30" s="53"/>
      <c r="G30" s="53"/>
      <c r="H30" s="53"/>
    </row>
    <row r="31" spans="1:8" s="53" customFormat="1" ht="12" x14ac:dyDescent="0.25">
      <c r="A31" s="67"/>
      <c r="B31" s="60"/>
      <c r="C31" s="60"/>
      <c r="D31" s="60"/>
    </row>
    <row r="32" spans="1:8" s="53" customFormat="1" x14ac:dyDescent="0.2">
      <c r="A32" s="68"/>
      <c r="B32" s="72"/>
      <c r="C32" s="72"/>
      <c r="D32" s="72"/>
    </row>
    <row r="33" spans="1:4" s="53" customFormat="1" x14ac:dyDescent="0.2">
      <c r="A33" s="68"/>
      <c r="B33" s="72"/>
      <c r="C33" s="72"/>
      <c r="D33" s="72"/>
    </row>
    <row r="34" spans="1:4" s="53" customFormat="1" x14ac:dyDescent="0.2">
      <c r="A34" s="68"/>
      <c r="B34" s="72"/>
      <c r="C34" s="72"/>
      <c r="D34" s="72"/>
    </row>
    <row r="35" spans="1:4" s="53" customFormat="1" x14ac:dyDescent="0.2">
      <c r="A35" s="68"/>
      <c r="B35" s="72"/>
      <c r="C35" s="72"/>
      <c r="D35" s="72"/>
    </row>
    <row r="36" spans="1:4" s="53" customFormat="1" x14ac:dyDescent="0.2">
      <c r="A36" s="68"/>
      <c r="B36" s="72"/>
      <c r="C36" s="72"/>
      <c r="D36" s="72"/>
    </row>
    <row r="37" spans="1:4" s="53" customFormat="1" x14ac:dyDescent="0.2">
      <c r="A37" s="68"/>
      <c r="B37" s="72"/>
      <c r="C37" s="72"/>
      <c r="D37" s="72"/>
    </row>
    <row r="38" spans="1:4" s="53" customFormat="1" x14ac:dyDescent="0.2">
      <c r="A38" s="68"/>
      <c r="B38" s="72"/>
      <c r="C38" s="72"/>
      <c r="D38" s="72"/>
    </row>
    <row r="39" spans="1:4" s="53" customFormat="1" x14ac:dyDescent="0.2">
      <c r="A39" s="68"/>
      <c r="B39" s="72"/>
      <c r="C39" s="72"/>
      <c r="D39" s="72"/>
    </row>
    <row r="40" spans="1:4" s="53" customFormat="1" x14ac:dyDescent="0.2">
      <c r="A40" s="68"/>
      <c r="B40" s="72"/>
      <c r="C40" s="72"/>
      <c r="D40" s="72"/>
    </row>
    <row r="41" spans="1:4" s="53" customFormat="1" ht="12" x14ac:dyDescent="0.25">
      <c r="A41" s="67"/>
      <c r="B41" s="73"/>
      <c r="C41" s="73"/>
      <c r="D41" s="73"/>
    </row>
    <row r="42" spans="1:4" ht="12" customHeight="1" x14ac:dyDescent="0.2">
      <c r="A42" s="223"/>
      <c r="B42" s="223"/>
      <c r="C42" s="223"/>
      <c r="D42" s="223"/>
    </row>
  </sheetData>
  <customSheetViews>
    <customSheetView guid="{D6B8137D-6A3F-42A3-AE78-F688B7D1B157}">
      <selection activeCell="D11" sqref="A1:S11"/>
      <pageMargins left="0.70866141732283472" right="0.70866141732283472" top="0.74803149606299213" bottom="0.74803149606299213" header="0.31496062992125984" footer="0.31496062992125984"/>
      <pageSetup paperSize="9" orientation="portrait" r:id="rId1"/>
    </customSheetView>
  </customSheetViews>
  <mergeCells count="2">
    <mergeCell ref="A28:D28"/>
    <mergeCell ref="A42:D42"/>
  </mergeCell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D18"/>
  <sheetViews>
    <sheetView workbookViewId="0">
      <selection activeCell="E1" sqref="E1"/>
    </sheetView>
  </sheetViews>
  <sheetFormatPr defaultColWidth="9.109375" defaultRowHeight="12" x14ac:dyDescent="0.25"/>
  <cols>
    <col min="1" max="1" width="20.109375" style="39" customWidth="1"/>
    <col min="2" max="4" width="12.33203125" style="47" customWidth="1"/>
    <col min="5" max="16384" width="9.109375" style="39"/>
  </cols>
  <sheetData>
    <row r="1" spans="1:4" ht="13.2" x14ac:dyDescent="0.25">
      <c r="A1" s="6" t="s">
        <v>208</v>
      </c>
    </row>
    <row r="3" spans="1:4" x14ac:dyDescent="0.25">
      <c r="A3" s="5" t="s">
        <v>189</v>
      </c>
      <c r="B3" s="19"/>
      <c r="C3" s="19"/>
      <c r="D3" s="19"/>
    </row>
    <row r="4" spans="1:4" x14ac:dyDescent="0.25">
      <c r="A4" s="5"/>
      <c r="B4" s="19"/>
      <c r="C4" s="19"/>
      <c r="D4" s="19"/>
    </row>
    <row r="5" spans="1:4" x14ac:dyDescent="0.25">
      <c r="A5" s="9"/>
      <c r="B5" s="40" t="s">
        <v>127</v>
      </c>
      <c r="C5" s="40" t="s">
        <v>126</v>
      </c>
      <c r="D5" s="41" t="s">
        <v>11</v>
      </c>
    </row>
    <row r="6" spans="1:4" x14ac:dyDescent="0.25">
      <c r="A6" s="8" t="s">
        <v>142</v>
      </c>
      <c r="B6" s="42">
        <v>179503</v>
      </c>
      <c r="C6" s="42">
        <v>206766</v>
      </c>
      <c r="D6" s="43">
        <f>B6+C6</f>
        <v>386269</v>
      </c>
    </row>
    <row r="7" spans="1:4" x14ac:dyDescent="0.25">
      <c r="A7" s="8" t="s">
        <v>143</v>
      </c>
      <c r="B7" s="42">
        <v>786</v>
      </c>
      <c r="C7" s="42">
        <v>774</v>
      </c>
      <c r="D7" s="43">
        <f t="shared" ref="D7:D14" si="0">B7+C7</f>
        <v>1560</v>
      </c>
    </row>
    <row r="8" spans="1:4" x14ac:dyDescent="0.25">
      <c r="A8" s="8" t="s">
        <v>106</v>
      </c>
      <c r="B8" s="42">
        <v>3254</v>
      </c>
      <c r="C8" s="42">
        <v>3134</v>
      </c>
      <c r="D8" s="43">
        <f t="shared" si="0"/>
        <v>6388</v>
      </c>
    </row>
    <row r="9" spans="1:4" x14ac:dyDescent="0.25">
      <c r="A9" s="8" t="s">
        <v>144</v>
      </c>
      <c r="B9" s="42">
        <v>1256</v>
      </c>
      <c r="C9" s="42">
        <v>1396</v>
      </c>
      <c r="D9" s="43">
        <f t="shared" si="0"/>
        <v>2652</v>
      </c>
    </row>
    <row r="10" spans="1:4" x14ac:dyDescent="0.25">
      <c r="A10" s="8" t="s">
        <v>108</v>
      </c>
      <c r="B10" s="42">
        <v>9283</v>
      </c>
      <c r="C10" s="42">
        <v>8676</v>
      </c>
      <c r="D10" s="43">
        <f t="shared" si="0"/>
        <v>17959</v>
      </c>
    </row>
    <row r="11" spans="1:4" x14ac:dyDescent="0.25">
      <c r="A11" s="8" t="s">
        <v>110</v>
      </c>
      <c r="B11" s="42">
        <v>2291</v>
      </c>
      <c r="C11" s="42">
        <v>2382</v>
      </c>
      <c r="D11" s="43">
        <f t="shared" si="0"/>
        <v>4673</v>
      </c>
    </row>
    <row r="12" spans="1:4" ht="13.5" customHeight="1" x14ac:dyDescent="0.25">
      <c r="A12" s="8" t="s">
        <v>145</v>
      </c>
      <c r="B12" s="42">
        <v>901</v>
      </c>
      <c r="C12" s="42">
        <v>952</v>
      </c>
      <c r="D12" s="43">
        <f t="shared" si="0"/>
        <v>1853</v>
      </c>
    </row>
    <row r="13" spans="1:4" ht="13.5" customHeight="1" x14ac:dyDescent="0.25">
      <c r="A13" s="8" t="s">
        <v>146</v>
      </c>
      <c r="B13" s="42">
        <v>42822</v>
      </c>
      <c r="C13" s="42">
        <v>33579</v>
      </c>
      <c r="D13" s="43">
        <f t="shared" si="0"/>
        <v>76401</v>
      </c>
    </row>
    <row r="14" spans="1:4" ht="13.5" customHeight="1" x14ac:dyDescent="0.25">
      <c r="A14" s="16" t="s">
        <v>147</v>
      </c>
      <c r="B14" s="44">
        <v>20259</v>
      </c>
      <c r="C14" s="44">
        <v>20185</v>
      </c>
      <c r="D14" s="44">
        <f t="shared" si="0"/>
        <v>40444</v>
      </c>
    </row>
    <row r="15" spans="1:4" x14ac:dyDescent="0.25">
      <c r="A15" s="45" t="s">
        <v>11</v>
      </c>
      <c r="B15" s="46">
        <f>SUM(B6:B14)</f>
        <v>260355</v>
      </c>
      <c r="C15" s="46">
        <f t="shared" ref="C15:D15" si="1">SUM(C6:C14)</f>
        <v>277844</v>
      </c>
      <c r="D15" s="46">
        <f t="shared" si="1"/>
        <v>538199</v>
      </c>
    </row>
    <row r="16" spans="1:4" ht="22.5" customHeight="1" x14ac:dyDescent="0.25">
      <c r="A16" s="222" t="s">
        <v>199</v>
      </c>
      <c r="B16" s="222"/>
      <c r="C16" s="222"/>
      <c r="D16" s="222"/>
    </row>
    <row r="18" spans="2:4" s="182" customFormat="1" x14ac:dyDescent="0.25">
      <c r="B18" s="183"/>
      <c r="C18" s="183"/>
      <c r="D18" s="183"/>
    </row>
  </sheetData>
  <customSheetViews>
    <customSheetView guid="{D6B8137D-6A3F-42A3-AE78-F688B7D1B157}">
      <selection activeCell="D11" sqref="A1:S11"/>
      <pageMargins left="0.7" right="0.7" top="0.75" bottom="0.75" header="0.3" footer="0.3"/>
      <pageSetup paperSize="9" orientation="portrait" r:id="rId1"/>
    </customSheetView>
  </customSheetViews>
  <mergeCells count="1">
    <mergeCell ref="A16:D16"/>
  </mergeCell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p:Policy xmlns:p="office.server.policy" id="" local="true">
  <p:Name>ONS Document</p:Name>
  <p:Description/>
  <p:Statement/>
  <p:PolicyItems>
    <p:PolicyItem featureId="Microsoft.Office.RecordsManagement.PolicyFeatures.Expiration" staticId="0x01010035E33599CC8D1E47A037F474646B1D58|2057524105" UniqueId="d097a687-1114-45fc-89d8-799351d0ef20">
      <p:Name>Retention</p:Name>
      <p:Description>Automatic scheduling of content for processing, and performing a retention action on content that has reached its due date.</p:Description>
      <p:CustomData>
        <Schedules nextStageId="2">
          <Schedule type="Default">
            <stages>
              <data stageId="1">
                <formula id="Microsoft.Office.RecordsManagement.PolicyFeatures.Expiration.Formula.BuiltIn">
                  <number>100</number>
                  <property>Retention_x0020_Date</property>
                  <period>years</period>
                </formula>
                <action type="action" id="ONS-RetentionAction"/>
              </data>
            </stages>
          </Schedule>
        </Schedules>
      </p:CustomData>
    </p:PolicyItem>
  </p:PolicyItems>
</p:Policy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5359087ad404c199aee74686ab194d3 xmlns="e14115de-03ae-49b5-af01-31035404c456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Programme and Project</TermName>
          <TermId xmlns="http://schemas.microsoft.com/office/infopath/2007/PartnerControls">96356c75-f26d-45f0-a4b1-e809250f704c</TermId>
        </TermInfo>
      </Terms>
    </o5359087ad404c199aee74686ab194d3>
    <TaxCatchAll xmlns="e14115de-03ae-49b5-af01-31035404c456">
      <Value>3</Value>
    </TaxCatchAll>
    <RetentionDate xmlns="0dd43bc6-3fc3-4d64-a861-0df881ddcac5" xsi:nil="true"/>
    <TaxKeywordTaxHTField xmlns="e14115de-03ae-49b5-af01-31035404c456">
      <Terms xmlns="http://schemas.microsoft.com/office/infopath/2007/PartnerControls"/>
    </TaxKeywordTaxHTField>
    <Retention xmlns="0dd43bc6-3fc3-4d64-a861-0df881ddcac5">0</Retention>
    <RetentionType xmlns="0dd43bc6-3fc3-4d64-a861-0df881ddcac5">Notify</RetentionType>
    <EDRMSOwner xmlns="0dd43bc6-3fc3-4d64-a861-0df881ddcac5" xsi:nil="true"/>
    <_dlc_DocId xmlns="0db5930a-9606-4f04-ae3f-b3af5d84b553">Z5HZ2PKY32ZJ-568585313-54855</_dlc_DocId>
    <_dlc_DocIdUrl xmlns="0db5930a-9606-4f04-ae3f-b3af5d84b553">
      <Url>https://share.sp.ons.statistics.gov.uk/sites/rsda/rs/_layouts/15/DocIdRedir.aspx?ID=Z5HZ2PKY32ZJ-568585313-54855</Url>
      <Description>Z5HZ2PKY32ZJ-568585313-54855</Description>
    </_dlc_DocIdUrl>
  </documentManagement>
</p:properties>
</file>

<file path=customXml/item4.xml><?xml version="1.0" encoding="utf-8"?>
<?mso-contentType ?>
<spe:Receivers xmlns:spe="http://schemas.microsoft.com/sharepoint/events">
  <Receiver>
    <Name>Microsoft.Office.RecordsManagement.PolicyFeatures.ExpirationEventReceiver</Name>
    <Synchronization>Synchronous</Synchronization>
    <Type>10001</Type>
    <SequenceNumber>101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10002</Type>
    <SequenceNumber>102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10004</Type>
    <SequenceNumber>103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10006</Type>
    <SequenceNumber>104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10009</Type>
    <SequenceNumber>105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Addendum" ma:contentTypeID="0x01010035E33599CC8D1E47A037F474646B1D5800389764FF4FA253478EB12F208FED8789005655E5CF0BE25F4994FA6D6D3991273F" ma:contentTypeVersion="24" ma:contentTypeDescription="From Graham Rice 27 Sept 2018" ma:contentTypeScope="" ma:versionID="46cc7cff41011fd8ce53b03cb940162d">
  <xsd:schema xmlns:xsd="http://www.w3.org/2001/XMLSchema" xmlns:xs="http://www.w3.org/2001/XMLSchema" xmlns:p="http://schemas.microsoft.com/office/2006/metadata/properties" xmlns:ns1="http://schemas.microsoft.com/sharepoint/v3" xmlns:ns3="e14115de-03ae-49b5-af01-31035404c456" xmlns:ns4="0dd43bc6-3fc3-4d64-a861-0df881ddcac5" xmlns:ns6="0db5930a-9606-4f04-ae3f-b3af5d84b553" targetNamespace="http://schemas.microsoft.com/office/2006/metadata/properties" ma:root="true" ma:fieldsID="807bdde7e3190172293aba557514fa39" ns1:_="" ns3:_="" ns4:_="" ns6:_="">
    <xsd:import namespace="http://schemas.microsoft.com/sharepoint/v3"/>
    <xsd:import namespace="e14115de-03ae-49b5-af01-31035404c456"/>
    <xsd:import namespace="0dd43bc6-3fc3-4d64-a861-0df881ddcac5"/>
    <xsd:import namespace="0db5930a-9606-4f04-ae3f-b3af5d84b553"/>
    <xsd:element name="properties">
      <xsd:complexType>
        <xsd:sequence>
          <xsd:element name="documentManagement">
            <xsd:complexType>
              <xsd:all>
                <xsd:element ref="ns3:TaxCatchAll" minOccurs="0"/>
                <xsd:element ref="ns3:TaxCatchAllLabel" minOccurs="0"/>
                <xsd:element ref="ns3:o5359087ad404c199aee74686ab194d3" minOccurs="0"/>
                <xsd:element ref="ns4:RetentionDate" minOccurs="0"/>
                <xsd:element ref="ns4:Retention" minOccurs="0"/>
                <xsd:element ref="ns4:EDRMSOwner" minOccurs="0"/>
                <xsd:element ref="ns4:RetentionType" minOccurs="0"/>
                <xsd:element ref="ns3:TaxKeywordTaxHTField" minOccurs="0"/>
                <xsd:element ref="ns1:_dlc_Exempt" minOccurs="0"/>
                <xsd:element ref="ns1:_dlc_ExpireDateSaved" minOccurs="0"/>
                <xsd:element ref="ns1:_dlc_ExpireDate" minOccurs="0"/>
                <xsd:element ref="ns6:_dlc_DocId" minOccurs="0"/>
                <xsd:element ref="ns6:_dlc_DocIdUrl" minOccurs="0"/>
                <xsd:element ref="ns6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19" nillable="true" ma:displayName="Exempt from Policy" ma:hidden="true" ma:internalName="_dlc_Exempt" ma:readOnly="true">
      <xsd:simpleType>
        <xsd:restriction base="dms:Unknown"/>
      </xsd:simpleType>
    </xsd:element>
    <xsd:element name="_dlc_ExpireDateSaved" ma:index="20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1" nillable="true" ma:displayName="Expiration Date" ma:description="" ma:hidden="true" ma:indexed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4115de-03ae-49b5-af01-31035404c456" elementFormDefault="qualified">
    <xsd:import namespace="http://schemas.microsoft.com/office/2006/documentManagement/types"/>
    <xsd:import namespace="http://schemas.microsoft.com/office/infopath/2007/PartnerControls"/>
    <xsd:element name="TaxCatchAll" ma:index="7" nillable="true" ma:displayName="Taxonomy Catch All Column" ma:hidden="true" ma:list="{f14c4fad-6efa-453b-a7dd-aacf6ef8ee84}" ma:internalName="TaxCatchAll" ma:showField="CatchAllData" ma:web="0db5930a-9606-4f04-ae3f-b3af5d84b5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8" nillable="true" ma:displayName="Taxonomy Catch All Column1" ma:hidden="true" ma:list="{f14c4fad-6efa-453b-a7dd-aacf6ef8ee84}" ma:internalName="TaxCatchAllLabel" ma:readOnly="true" ma:showField="CatchAllDataLabel" ma:web="0db5930a-9606-4f04-ae3f-b3af5d84b5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5359087ad404c199aee74686ab194d3" ma:index="9" ma:taxonomy="true" ma:internalName="o5359087ad404c199aee74686ab194d3" ma:taxonomyFieldName="RecordType" ma:displayName="Record Type" ma:readOnly="false" ma:default="" ma:fieldId="{85359087-ad40-4c19-9aee-74686ab194d3}" ma:sspId="a7dd7a64-f5c5-4f30-b8c4-f5626f639d1b" ma:termSetId="b7884471-767e-4886-9e04-df700fa96fc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6" nillable="true" ma:taxonomy="true" ma:internalName="TaxKeywordTaxHTField" ma:taxonomyFieldName="TaxKeyword" ma:displayName="Enterprise Keywords" ma:fieldId="{23f27201-bee3-471e-b2e7-b64fd8b7ca38}" ma:taxonomyMulti="true" ma:sspId="a7dd7a64-f5c5-4f30-b8c4-f5626f639d1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d43bc6-3fc3-4d64-a861-0df881ddcac5" elementFormDefault="qualified">
    <xsd:import namespace="http://schemas.microsoft.com/office/2006/documentManagement/types"/>
    <xsd:import namespace="http://schemas.microsoft.com/office/infopath/2007/PartnerControls"/>
    <xsd:element name="RetentionDate" ma:index="12" nillable="true" ma:displayName="Retention Date" ma:format="DateOnly" ma:internalName="Retention_x0020_Date" ma:readOnly="false">
      <xsd:simpleType>
        <xsd:restriction base="dms:DateTime"/>
      </xsd:simpleType>
    </xsd:element>
    <xsd:element name="Retention" ma:index="13" nillable="true" ma:displayName="Retention" ma:default="0" ma:internalName="Retention" ma:readOnly="false">
      <xsd:simpleType>
        <xsd:restriction base="dms:Number"/>
      </xsd:simpleType>
    </xsd:element>
    <xsd:element name="EDRMSOwner" ma:index="14" nillable="true" ma:displayName="EDRMSOwner" ma:hidden="true" ma:internalName="EDRMSOwner" ma:readOnly="false">
      <xsd:simpleType>
        <xsd:restriction base="dms:Text"/>
      </xsd:simpleType>
    </xsd:element>
    <xsd:element name="RetentionType" ma:index="15" nillable="true" ma:displayName="Retention Type" ma:default="Notify" ma:internalName="Retention_x0020_Type" ma:readOnly="false">
      <xsd:simpleType>
        <xsd:restriction base="dms:Choice">
          <xsd:enumeration value="Notify"/>
          <xsd:enumeration value="Delete"/>
          <xsd:enumeration value="Declar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b5930a-9606-4f04-ae3f-b3af5d84b553" elementFormDefault="qualified">
    <xsd:import namespace="http://schemas.microsoft.com/office/2006/documentManagement/types"/>
    <xsd:import namespace="http://schemas.microsoft.com/office/infopath/2007/PartnerControls"/>
    <xsd:element name="_dlc_DocId" ma:index="2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3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SharedContentType xmlns="Microsoft.SharePoint.Taxonomy.ContentTypeSync" SourceId="a7dd7a64-f5c5-4f30-b8c4-f5626f639d1b" ContentTypeId="0x01010035E33599CC8D1E47A037F474646B1D58" PreviousValue="false"/>
</file>

<file path=customXml/itemProps1.xml><?xml version="1.0" encoding="utf-8"?>
<ds:datastoreItem xmlns:ds="http://schemas.openxmlformats.org/officeDocument/2006/customXml" ds:itemID="{E05948B8-2BF9-4E53-A1D3-0AD34C641F34}">
  <ds:schemaRefs>
    <ds:schemaRef ds:uri="office.server.policy"/>
  </ds:schemaRefs>
</ds:datastoreItem>
</file>

<file path=customXml/itemProps2.xml><?xml version="1.0" encoding="utf-8"?>
<ds:datastoreItem xmlns:ds="http://schemas.openxmlformats.org/officeDocument/2006/customXml" ds:itemID="{DABE65AB-85A3-4D39-8D8C-BFA7EFB55F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8A1819-B970-4791-B342-4AA870603980}">
  <ds:schemaRefs>
    <ds:schemaRef ds:uri="e14115de-03ae-49b5-af01-31035404c456"/>
    <ds:schemaRef ds:uri="http://purl.org/dc/terms/"/>
    <ds:schemaRef ds:uri="http://purl.org/dc/elements/1.1/"/>
    <ds:schemaRef ds:uri="http://schemas.microsoft.com/office/2006/documentManagement/types"/>
    <ds:schemaRef ds:uri="http://schemas.microsoft.com/sharepoint/v3"/>
    <ds:schemaRef ds:uri="http://schemas.openxmlformats.org/package/2006/metadata/core-properties"/>
    <ds:schemaRef ds:uri="0dd43bc6-3fc3-4d64-a861-0df881ddcac5"/>
    <ds:schemaRef ds:uri="http://schemas.microsoft.com/office/infopath/2007/PartnerControls"/>
    <ds:schemaRef ds:uri="0db5930a-9606-4f04-ae3f-b3af5d84b553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C2091A9-903F-431B-968C-E3316F9A9895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5137149D-BCE7-42E4-9386-487D22B9BC46}">
  <ds:schemaRefs>
    <ds:schemaRef ds:uri="http://schemas.microsoft.com/office/2006/metadata/customXsn"/>
  </ds:schemaRefs>
</ds:datastoreItem>
</file>

<file path=customXml/itemProps6.xml><?xml version="1.0" encoding="utf-8"?>
<ds:datastoreItem xmlns:ds="http://schemas.openxmlformats.org/officeDocument/2006/customXml" ds:itemID="{582CE16D-B03B-4D3E-9634-7F8AC7EDE8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14115de-03ae-49b5-af01-31035404c456"/>
    <ds:schemaRef ds:uri="0dd43bc6-3fc3-4d64-a861-0df881ddcac5"/>
    <ds:schemaRef ds:uri="0db5930a-9606-4f04-ae3f-b3af5d84b5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7.xml><?xml version="1.0" encoding="utf-8"?>
<ds:datastoreItem xmlns:ds="http://schemas.openxmlformats.org/officeDocument/2006/customXml" ds:itemID="{CFB5B25D-645E-4BF8-A55A-C62A30483553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  <vt:lpstr>Table 11</vt:lpstr>
      <vt:lpstr>Table 12 - 15</vt:lpstr>
      <vt:lpstr>Mapping Ethni1991-2011</vt:lpstr>
      <vt:lpstr>'Mapping Ethni1991-2011'!Print_Area</vt:lpstr>
      <vt:lpstr>'Table 1'!Print_Area</vt:lpstr>
      <vt:lpstr>'Table 10'!Print_Area</vt:lpstr>
      <vt:lpstr>'Table 11'!Print_Area</vt:lpstr>
      <vt:lpstr>'Table 12 - 15'!Print_Area</vt:lpstr>
      <vt:lpstr>'Table 2'!Print_Area</vt:lpstr>
      <vt:lpstr>'Table 3'!Print_Area</vt:lpstr>
      <vt:lpstr>'Table 4'!Print_Area</vt:lpstr>
      <vt:lpstr>'Table 5'!Print_Area</vt:lpstr>
      <vt:lpstr>'Table 6'!Print_Area</vt:lpstr>
      <vt:lpstr>'Table 7'!Print_Area</vt:lpstr>
      <vt:lpstr>'Table 8'!Print_Area</vt:lpstr>
      <vt:lpstr>'Table 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Sizer, Aly</dc:creator>
  <cp:lastModifiedBy>Sizer, Aly</cp:lastModifiedBy>
  <cp:lastPrinted>2019-09-19T13:40:04Z</cp:lastPrinted>
  <dcterms:created xsi:type="dcterms:W3CDTF">2018-12-13T15:51:36Z</dcterms:created>
  <dcterms:modified xsi:type="dcterms:W3CDTF">2024-06-28T16:49:06Z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0x01010035E33599CC8D1E47A037F474646B1D5800389764FF4FA253478EB12F208FED8789005655E5CF0BE25F4994FA6D6D3991273F</vt:lpwstr>
  </property>
  <property fmtid="{D5CDD505-2E9C-101B-9397-08002B2CF9AE}" pid="3" name="_dlc_policyId">
    <vt:lpwstr>0x01010035E33599CC8D1E47A037F474646B1D58|2057524105</vt:lpwstr>
  </property>
  <property fmtid="{D5CDD505-2E9C-101B-9397-08002B2CF9AE}" pid="4" name="ItemRetentionFormula">
    <vt:lpwstr>&lt;formula id="Microsoft.Office.RecordsManagement.PolicyFeatures.Expiration.Formula.BuiltIn"&gt;&lt;number&gt;100&lt;/number&gt;&lt;property&gt;Retention_x005f_x0020_Date&lt;/property&gt;&lt;period&gt;years&lt;/period&gt;&lt;/formula&gt;</vt:lpwstr>
  </property>
  <property fmtid="{D5CDD505-2E9C-101B-9397-08002B2CF9AE}" pid="5" name="_dlc_DocIdItemGuid">
    <vt:lpwstr>edb9e7d9-353e-445f-9287-c98c0370fde6</vt:lpwstr>
  </property>
  <property fmtid="{D5CDD505-2E9C-101B-9397-08002B2CF9AE}" pid="6" name="TaxKeyword">
    <vt:lpwstr/>
  </property>
  <property fmtid="{D5CDD505-2E9C-101B-9397-08002B2CF9AE}" pid="7" name="RecordType">
    <vt:lpwstr>3;#Programme and Project|96356c75-f26d-45f0-a4b1-e809250f704c</vt:lpwstr>
  </property>
</Properties>
</file>